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15" activeTab="5"/>
  </bookViews>
  <sheets>
    <sheet name="YILLIK KAPASİTE" sheetId="5" r:id="rId1"/>
    <sheet name="DEMONTE KAPASİTE" sheetId="6" r:id="rId2"/>
    <sheet name="PALET" sheetId="1" r:id="rId3"/>
    <sheet name="KASA-SANDIK" sheetId="2" r:id="rId4"/>
    <sheet name="MAKARA" sheetId="3" r:id="rId5"/>
    <sheet name="ÇIKTIDA GÖZÜKECEK HESAPLAMA" sheetId="4" r:id="rId6"/>
    <sheet name="Uygulamada Kapasite Hesabı" sheetId="7" r:id="rId7"/>
    <sheet name="Uygulamanın Çıktısı" sheetId="8" r:id="rId8"/>
    <sheet name="Sayfa1" sheetId="9" r:id="rId9"/>
  </sheets>
  <definedNames>
    <definedName name="_xlnm.Print_Area" localSheetId="7">'Uygulamanın Çıktısı'!$B$2:$U$88</definedName>
  </definedNames>
  <calcPr calcId="162913"/>
</workbook>
</file>

<file path=xl/calcChain.xml><?xml version="1.0" encoding="utf-8"?>
<calcChain xmlns="http://schemas.openxmlformats.org/spreadsheetml/2006/main">
  <c r="H94" i="7" l="1"/>
  <c r="H95" i="7"/>
  <c r="H96" i="7"/>
  <c r="H93" i="7"/>
  <c r="AC38" i="6"/>
  <c r="D129" i="4" l="1"/>
  <c r="D127" i="4"/>
  <c r="AA23" i="6"/>
  <c r="L86" i="8" l="1"/>
  <c r="L87" i="8"/>
  <c r="L88" i="8"/>
  <c r="L85" i="8"/>
  <c r="J86" i="8"/>
  <c r="J87" i="8"/>
  <c r="J88" i="8"/>
  <c r="J85" i="8"/>
  <c r="H86" i="8"/>
  <c r="H87" i="8"/>
  <c r="H88" i="8"/>
  <c r="H85" i="8"/>
  <c r="F86" i="8"/>
  <c r="F87" i="8"/>
  <c r="F88" i="8"/>
  <c r="F85" i="8"/>
  <c r="E86" i="8"/>
  <c r="E87" i="8"/>
  <c r="E88" i="8"/>
  <c r="E85" i="8"/>
  <c r="D86" i="8"/>
  <c r="D87" i="8"/>
  <c r="D88" i="8"/>
  <c r="D85" i="8"/>
  <c r="C86" i="8"/>
  <c r="C87" i="8"/>
  <c r="C88" i="8"/>
  <c r="C85" i="8"/>
  <c r="L80" i="8"/>
  <c r="L81" i="8"/>
  <c r="L79" i="8"/>
  <c r="L78" i="8"/>
  <c r="K79" i="8"/>
  <c r="K80" i="8"/>
  <c r="K81" i="8"/>
  <c r="K78" i="8"/>
  <c r="J79" i="8"/>
  <c r="J80" i="8"/>
  <c r="J81" i="8"/>
  <c r="J78" i="8"/>
  <c r="H79" i="8"/>
  <c r="H80" i="8"/>
  <c r="H81" i="8"/>
  <c r="H78" i="8"/>
  <c r="F79" i="8"/>
  <c r="F80" i="8"/>
  <c r="F81" i="8"/>
  <c r="F78" i="8"/>
  <c r="E79" i="8"/>
  <c r="E80" i="8"/>
  <c r="E81" i="8"/>
  <c r="E78" i="8"/>
  <c r="D79" i="8"/>
  <c r="D80" i="8"/>
  <c r="D81" i="8"/>
  <c r="D78" i="8"/>
  <c r="C79" i="8"/>
  <c r="C80" i="8"/>
  <c r="C81" i="8"/>
  <c r="C78" i="8"/>
  <c r="K94" i="7"/>
  <c r="M86" i="8" s="1"/>
  <c r="K93" i="7"/>
  <c r="L93" i="7" s="1"/>
  <c r="K96" i="7"/>
  <c r="M88" i="8" s="1"/>
  <c r="K95" i="7"/>
  <c r="M87" i="8" s="1"/>
  <c r="L86" i="7"/>
  <c r="K87" i="7"/>
  <c r="K88" i="7"/>
  <c r="K89" i="7"/>
  <c r="K86" i="7"/>
  <c r="H87" i="7"/>
  <c r="H88" i="7"/>
  <c r="H89" i="7"/>
  <c r="H86" i="7"/>
  <c r="M85" i="8" l="1"/>
  <c r="N85" i="8"/>
  <c r="L94" i="7"/>
  <c r="L87" i="7"/>
  <c r="L88" i="7" s="1"/>
  <c r="L89" i="7" s="1"/>
  <c r="P72" i="8"/>
  <c r="P73" i="8"/>
  <c r="P74" i="8"/>
  <c r="P71" i="8"/>
  <c r="H72" i="8"/>
  <c r="H73" i="8"/>
  <c r="H74" i="8"/>
  <c r="H71" i="8"/>
  <c r="G72" i="8"/>
  <c r="G73" i="8"/>
  <c r="G74" i="8"/>
  <c r="G71" i="8"/>
  <c r="F72" i="8"/>
  <c r="F73" i="8"/>
  <c r="F74" i="8"/>
  <c r="F71" i="8"/>
  <c r="E72" i="8"/>
  <c r="E73" i="8"/>
  <c r="E74" i="8"/>
  <c r="E71" i="8"/>
  <c r="D72" i="8"/>
  <c r="D73" i="8"/>
  <c r="D74" i="8"/>
  <c r="D71" i="8"/>
  <c r="C72" i="8"/>
  <c r="C73" i="8"/>
  <c r="C74" i="8"/>
  <c r="C71" i="8"/>
  <c r="I65" i="8"/>
  <c r="I66" i="8"/>
  <c r="I67" i="8"/>
  <c r="I64" i="8"/>
  <c r="E65" i="8"/>
  <c r="E66" i="8"/>
  <c r="E67" i="8"/>
  <c r="E64" i="8"/>
  <c r="D65" i="8"/>
  <c r="D66" i="8"/>
  <c r="D67" i="8"/>
  <c r="D64" i="8"/>
  <c r="C65" i="8"/>
  <c r="C66" i="8"/>
  <c r="C67" i="8"/>
  <c r="C64" i="8"/>
  <c r="D72" i="7"/>
  <c r="D73" i="7"/>
  <c r="D74" i="7"/>
  <c r="D75" i="7"/>
  <c r="I58" i="8"/>
  <c r="I59" i="8"/>
  <c r="I60" i="8"/>
  <c r="I57" i="8"/>
  <c r="E58" i="8"/>
  <c r="E59" i="8"/>
  <c r="E60" i="8"/>
  <c r="E57" i="8"/>
  <c r="D58" i="8"/>
  <c r="D59" i="8"/>
  <c r="D60" i="8"/>
  <c r="D57" i="8"/>
  <c r="C58" i="8"/>
  <c r="C59" i="8"/>
  <c r="C60" i="8"/>
  <c r="C57" i="8"/>
  <c r="N86" i="8" l="1"/>
  <c r="L95" i="7"/>
  <c r="J51" i="8"/>
  <c r="J52" i="8"/>
  <c r="J53" i="8"/>
  <c r="J50" i="8"/>
  <c r="F51" i="8"/>
  <c r="F52" i="8"/>
  <c r="F53" i="8"/>
  <c r="F50" i="8"/>
  <c r="E51" i="8"/>
  <c r="E52" i="8"/>
  <c r="E53" i="8"/>
  <c r="E50" i="8"/>
  <c r="D51" i="8"/>
  <c r="D52" i="8"/>
  <c r="D53" i="8"/>
  <c r="D50" i="8"/>
  <c r="C51" i="8"/>
  <c r="C52" i="8"/>
  <c r="C53" i="8"/>
  <c r="C50" i="8"/>
  <c r="J44" i="8"/>
  <c r="J45" i="8"/>
  <c r="J46" i="8"/>
  <c r="J43" i="8"/>
  <c r="F44" i="8"/>
  <c r="F45" i="8"/>
  <c r="F46" i="8"/>
  <c r="F43" i="8"/>
  <c r="E44" i="8"/>
  <c r="E45" i="8"/>
  <c r="E46" i="8"/>
  <c r="E43" i="8"/>
  <c r="D44" i="8"/>
  <c r="D45" i="8"/>
  <c r="D46" i="8"/>
  <c r="D43" i="8"/>
  <c r="C44" i="8"/>
  <c r="C45" i="8"/>
  <c r="C46" i="8"/>
  <c r="C43" i="8"/>
  <c r="I37" i="8"/>
  <c r="I38" i="8"/>
  <c r="I39" i="8"/>
  <c r="I36" i="8"/>
  <c r="E37" i="8"/>
  <c r="E38" i="8"/>
  <c r="E39" i="8"/>
  <c r="E36" i="8"/>
  <c r="D37" i="8"/>
  <c r="D38" i="8"/>
  <c r="D39" i="8"/>
  <c r="D36" i="8"/>
  <c r="C37" i="8"/>
  <c r="C38" i="8"/>
  <c r="C39" i="8"/>
  <c r="C36" i="8"/>
  <c r="I30" i="8"/>
  <c r="I31" i="8"/>
  <c r="I32" i="8"/>
  <c r="I29" i="8"/>
  <c r="L96" i="7" l="1"/>
  <c r="N88" i="8" s="1"/>
  <c r="N87" i="8"/>
  <c r="I23" i="8"/>
  <c r="I24" i="8"/>
  <c r="I25" i="8"/>
  <c r="I22" i="8"/>
  <c r="E23" i="8"/>
  <c r="E24" i="8"/>
  <c r="E25" i="8"/>
  <c r="E22" i="8"/>
  <c r="D23" i="8"/>
  <c r="D24" i="8"/>
  <c r="D25" i="8"/>
  <c r="D22" i="8"/>
  <c r="C24" i="8"/>
  <c r="C25" i="8"/>
  <c r="C23" i="8"/>
  <c r="C22" i="8"/>
  <c r="S80" i="7"/>
  <c r="S81" i="7"/>
  <c r="S82" i="7"/>
  <c r="S79" i="7"/>
  <c r="H80" i="7"/>
  <c r="N80" i="7" s="1"/>
  <c r="L72" i="8" s="1"/>
  <c r="H81" i="7"/>
  <c r="N81" i="7" s="1"/>
  <c r="L73" i="8" s="1"/>
  <c r="H82" i="7"/>
  <c r="N82" i="7" s="1"/>
  <c r="L74" i="8" s="1"/>
  <c r="H79" i="7"/>
  <c r="N79" i="7" s="1"/>
  <c r="L71" i="8" s="1"/>
  <c r="D80" i="7"/>
  <c r="L80" i="7" s="1"/>
  <c r="D81" i="7"/>
  <c r="L81" i="7" s="1"/>
  <c r="D82" i="7"/>
  <c r="L82" i="7" s="1"/>
  <c r="D79" i="7"/>
  <c r="L79" i="7" s="1"/>
  <c r="H72" i="7"/>
  <c r="H73" i="7"/>
  <c r="H74" i="7"/>
  <c r="H75" i="7"/>
  <c r="D66" i="7"/>
  <c r="H66" i="7" s="1"/>
  <c r="D67" i="7"/>
  <c r="H67" i="7" s="1"/>
  <c r="D68" i="7"/>
  <c r="H68" i="7" s="1"/>
  <c r="D65" i="7"/>
  <c r="H65" i="7" s="1"/>
  <c r="K68" i="7"/>
  <c r="J60" i="8" s="1"/>
  <c r="K67" i="7"/>
  <c r="J59" i="8" s="1"/>
  <c r="K66" i="7"/>
  <c r="J58" i="8" s="1"/>
  <c r="K65" i="7"/>
  <c r="J57" i="8" s="1"/>
  <c r="K73" i="7" l="1"/>
  <c r="J65" i="8" s="1"/>
  <c r="G65" i="8"/>
  <c r="K75" i="7"/>
  <c r="J67" i="8" s="1"/>
  <c r="G67" i="8"/>
  <c r="P79" i="7"/>
  <c r="N71" i="8" s="1"/>
  <c r="J71" i="8"/>
  <c r="T79" i="7"/>
  <c r="R71" i="8" s="1"/>
  <c r="Q71" i="8"/>
  <c r="K74" i="7"/>
  <c r="J66" i="8" s="1"/>
  <c r="G66" i="8"/>
  <c r="P82" i="7"/>
  <c r="N74" i="8" s="1"/>
  <c r="J74" i="8"/>
  <c r="T82" i="7"/>
  <c r="R74" i="8" s="1"/>
  <c r="Q74" i="8"/>
  <c r="P81" i="7"/>
  <c r="N73" i="8" s="1"/>
  <c r="J73" i="8"/>
  <c r="T81" i="7"/>
  <c r="R73" i="8" s="1"/>
  <c r="Q73" i="8"/>
  <c r="K72" i="7"/>
  <c r="J64" i="8" s="1"/>
  <c r="G64" i="8"/>
  <c r="P80" i="7"/>
  <c r="N72" i="8" s="1"/>
  <c r="J72" i="8"/>
  <c r="T80" i="7"/>
  <c r="R72" i="8" s="1"/>
  <c r="Q72" i="8"/>
  <c r="L65" i="7"/>
  <c r="K57" i="8" s="1"/>
  <c r="G57" i="8"/>
  <c r="L67" i="7"/>
  <c r="K59" i="8" s="1"/>
  <c r="G59" i="8"/>
  <c r="L68" i="7"/>
  <c r="K60" i="8" s="1"/>
  <c r="G60" i="8"/>
  <c r="L66" i="7"/>
  <c r="K58" i="8" s="1"/>
  <c r="G58" i="8"/>
  <c r="I59" i="7"/>
  <c r="I60" i="7"/>
  <c r="I61" i="7"/>
  <c r="I58" i="7"/>
  <c r="U79" i="7" l="1"/>
  <c r="S71" i="8" s="1"/>
  <c r="U80" i="7"/>
  <c r="S72" i="8" s="1"/>
  <c r="U81" i="7"/>
  <c r="S73" i="8" s="1"/>
  <c r="U82" i="7"/>
  <c r="S74" i="8" s="1"/>
  <c r="L58" i="7"/>
  <c r="K50" i="8" s="1"/>
  <c r="H50" i="8"/>
  <c r="L61" i="7"/>
  <c r="K53" i="8" s="1"/>
  <c r="H53" i="8"/>
  <c r="L60" i="7"/>
  <c r="K52" i="8" s="1"/>
  <c r="H52" i="8"/>
  <c r="L59" i="7"/>
  <c r="K51" i="8" s="1"/>
  <c r="H51" i="8"/>
  <c r="J52" i="7"/>
  <c r="H44" i="8" s="1"/>
  <c r="J53" i="7"/>
  <c r="H45" i="8" s="1"/>
  <c r="J54" i="7"/>
  <c r="J51" i="7"/>
  <c r="H45" i="7"/>
  <c r="H46" i="7"/>
  <c r="H47" i="7"/>
  <c r="H44" i="7"/>
  <c r="P38" i="7"/>
  <c r="J30" i="8" s="1"/>
  <c r="P39" i="7"/>
  <c r="J31" i="8" s="1"/>
  <c r="P40" i="7"/>
  <c r="J32" i="8" s="1"/>
  <c r="P37" i="7"/>
  <c r="J29" i="8" s="1"/>
  <c r="H38" i="7"/>
  <c r="E30" i="8" s="1"/>
  <c r="H39" i="7"/>
  <c r="E31" i="8" s="1"/>
  <c r="H40" i="7"/>
  <c r="E32" i="8" s="1"/>
  <c r="H37" i="7"/>
  <c r="E29" i="8" s="1"/>
  <c r="G38" i="7"/>
  <c r="D30" i="8" s="1"/>
  <c r="G39" i="7"/>
  <c r="D31" i="8" s="1"/>
  <c r="G40" i="7"/>
  <c r="D32" i="8" s="1"/>
  <c r="G37" i="7"/>
  <c r="D29" i="8" s="1"/>
  <c r="F38" i="7"/>
  <c r="K38" i="7" s="1"/>
  <c r="F39" i="7"/>
  <c r="K39" i="7" s="1"/>
  <c r="F40" i="7"/>
  <c r="K40" i="7" s="1"/>
  <c r="F37" i="7"/>
  <c r="K37" i="7" s="1"/>
  <c r="E38" i="7"/>
  <c r="J38" i="7" s="1"/>
  <c r="E39" i="7"/>
  <c r="J39" i="7" s="1"/>
  <c r="E40" i="7"/>
  <c r="J40" i="7" s="1"/>
  <c r="E37" i="7"/>
  <c r="J37" i="7" s="1"/>
  <c r="D38" i="7"/>
  <c r="D39" i="7"/>
  <c r="D40" i="7"/>
  <c r="D37" i="7"/>
  <c r="C38" i="7"/>
  <c r="C30" i="8" s="1"/>
  <c r="C39" i="7"/>
  <c r="C31" i="8" s="1"/>
  <c r="C40" i="7"/>
  <c r="C32" i="8" s="1"/>
  <c r="C37" i="7"/>
  <c r="C29" i="8" s="1"/>
  <c r="M53" i="7" l="1"/>
  <c r="K45" i="8" s="1"/>
  <c r="K45" i="7"/>
  <c r="J37" i="8" s="1"/>
  <c r="G37" i="8"/>
  <c r="K44" i="7"/>
  <c r="J36" i="8" s="1"/>
  <c r="G36" i="8"/>
  <c r="K47" i="7"/>
  <c r="J39" i="8" s="1"/>
  <c r="G39" i="8"/>
  <c r="M54" i="7"/>
  <c r="K46" i="8" s="1"/>
  <c r="H46" i="8"/>
  <c r="M52" i="7"/>
  <c r="K44" i="8" s="1"/>
  <c r="M51" i="7"/>
  <c r="K43" i="8" s="1"/>
  <c r="H43" i="8"/>
  <c r="K46" i="7"/>
  <c r="J38" i="8" s="1"/>
  <c r="G38" i="8"/>
  <c r="M37" i="7"/>
  <c r="M38" i="7"/>
  <c r="M40" i="7"/>
  <c r="M39" i="7"/>
  <c r="J31" i="7"/>
  <c r="J32" i="7"/>
  <c r="J33" i="7"/>
  <c r="J30" i="7"/>
  <c r="K12" i="7"/>
  <c r="I12" i="7"/>
  <c r="G12" i="7"/>
  <c r="E12" i="7"/>
  <c r="Q40" i="7" l="1"/>
  <c r="K32" i="8" s="1"/>
  <c r="G32" i="8"/>
  <c r="Q38" i="7"/>
  <c r="K30" i="8" s="1"/>
  <c r="G30" i="8"/>
  <c r="M30" i="7"/>
  <c r="J22" i="8" s="1"/>
  <c r="G22" i="8"/>
  <c r="M33" i="7"/>
  <c r="J25" i="8" s="1"/>
  <c r="G25" i="8"/>
  <c r="M32" i="7"/>
  <c r="J24" i="8" s="1"/>
  <c r="G24" i="8"/>
  <c r="M31" i="7"/>
  <c r="J23" i="8" s="1"/>
  <c r="G23" i="8"/>
  <c r="Q37" i="7"/>
  <c r="K29" i="8" s="1"/>
  <c r="G29" i="8"/>
  <c r="Q39" i="7"/>
  <c r="K31" i="8" s="1"/>
  <c r="G31" i="8"/>
  <c r="E14" i="7"/>
  <c r="R31" i="6"/>
  <c r="S31" i="6"/>
  <c r="U31" i="6" s="1"/>
  <c r="T31" i="6"/>
  <c r="K14" i="7" l="1"/>
  <c r="E14" i="8"/>
  <c r="AI27" i="3"/>
  <c r="W27" i="3"/>
  <c r="AI26" i="3"/>
  <c r="AI25" i="3"/>
  <c r="AI21" i="3"/>
  <c r="AI19" i="3"/>
  <c r="N30" i="7" l="1"/>
  <c r="E16" i="8"/>
  <c r="AI28" i="3"/>
  <c r="J80" i="4"/>
  <c r="G80" i="4"/>
  <c r="AB22" i="2"/>
  <c r="AB20" i="2"/>
  <c r="AB18" i="2"/>
  <c r="D80" i="4" s="1"/>
  <c r="J23" i="2"/>
  <c r="J70" i="4" s="1"/>
  <c r="G70" i="4"/>
  <c r="D70" i="4"/>
  <c r="J32" i="4"/>
  <c r="D20" i="4"/>
  <c r="H6" i="4"/>
  <c r="F6" i="4"/>
  <c r="D6" i="4"/>
  <c r="J115" i="4"/>
  <c r="W26" i="3"/>
  <c r="G115" i="4" s="1"/>
  <c r="W25" i="3"/>
  <c r="D115" i="4" s="1"/>
  <c r="W21" i="3"/>
  <c r="J104" i="4" s="1"/>
  <c r="W19" i="3"/>
  <c r="D104" i="4" s="1"/>
  <c r="L21" i="3"/>
  <c r="J93" i="4" s="1"/>
  <c r="L20" i="3"/>
  <c r="L19" i="3"/>
  <c r="D93" i="4" s="1"/>
  <c r="Z24" i="2"/>
  <c r="M80" i="4" s="1"/>
  <c r="I22" i="2"/>
  <c r="M70" i="4" s="1"/>
  <c r="AI33" i="1"/>
  <c r="G55" i="4" s="1"/>
  <c r="Y23" i="6"/>
  <c r="W23" i="6"/>
  <c r="G32" i="4" s="1"/>
  <c r="U23" i="6"/>
  <c r="D32" i="4" s="1"/>
  <c r="I22" i="6"/>
  <c r="I20" i="4" s="1"/>
  <c r="G22" i="6"/>
  <c r="F20" i="4" s="1"/>
  <c r="E22" i="6"/>
  <c r="AI31" i="3" l="1"/>
  <c r="N31" i="7"/>
  <c r="K22" i="8"/>
  <c r="W20" i="3"/>
  <c r="G104" i="4" s="1"/>
  <c r="AI20" i="3"/>
  <c r="AI22" i="3" s="1"/>
  <c r="G93" i="4"/>
  <c r="M32" i="4"/>
  <c r="W28" i="3"/>
  <c r="M115" i="4" s="1"/>
  <c r="L22" i="3"/>
  <c r="M93" i="4" s="1"/>
  <c r="K22" i="6"/>
  <c r="L20" i="4" s="1"/>
  <c r="AI30" i="3" l="1"/>
  <c r="AI32" i="3" s="1"/>
  <c r="N32" i="7"/>
  <c r="K23" i="8"/>
  <c r="W22" i="3"/>
  <c r="M104" i="4" s="1"/>
  <c r="J31" i="1"/>
  <c r="G45" i="4" s="1"/>
  <c r="AP29" i="1"/>
  <c r="AP28" i="1"/>
  <c r="AP26" i="1"/>
  <c r="AP25" i="1"/>
  <c r="AP24" i="1"/>
  <c r="AP23" i="1"/>
  <c r="Q27" i="1"/>
  <c r="K27" i="1"/>
  <c r="K10" i="5"/>
  <c r="G10" i="5"/>
  <c r="E10" i="5"/>
  <c r="I10" i="5"/>
  <c r="D124" i="4" l="1"/>
  <c r="AI35" i="3"/>
  <c r="N33" i="7"/>
  <c r="K24" i="8"/>
  <c r="D112" i="4"/>
  <c r="D77" i="4"/>
  <c r="D67" i="4"/>
  <c r="D90" i="4"/>
  <c r="D28" i="4"/>
  <c r="D7" i="4"/>
  <c r="D11" i="4" s="1"/>
  <c r="D101" i="4"/>
  <c r="D52" i="4"/>
  <c r="D42" i="4"/>
  <c r="U19" i="6"/>
  <c r="D17" i="4"/>
  <c r="E13" i="5"/>
  <c r="D126" i="4" s="1"/>
  <c r="H39" i="1"/>
  <c r="E19" i="6"/>
  <c r="H30" i="2"/>
  <c r="X30" i="3"/>
  <c r="AG41" i="1"/>
  <c r="J30" i="3"/>
  <c r="Y30" i="2"/>
  <c r="AI34" i="1"/>
  <c r="J55" i="4" s="1"/>
  <c r="E14" i="5"/>
  <c r="W31" i="6"/>
  <c r="U22" i="6" s="1"/>
  <c r="D31" i="4" s="1"/>
  <c r="R37" i="7" l="1"/>
  <c r="K25" i="8"/>
  <c r="D92" i="4"/>
  <c r="D44" i="4"/>
  <c r="D30" i="4"/>
  <c r="D10" i="4"/>
  <c r="D103" i="4"/>
  <c r="D54" i="4"/>
  <c r="D19" i="4"/>
  <c r="D114" i="4"/>
  <c r="D79" i="4"/>
  <c r="D69" i="4"/>
  <c r="K13" i="5"/>
  <c r="P14" i="5"/>
  <c r="O11" i="4" s="1"/>
  <c r="H32" i="2"/>
  <c r="J32" i="3"/>
  <c r="J34" i="3" s="1"/>
  <c r="Y32" i="2"/>
  <c r="Y34" i="2" s="1"/>
  <c r="AG43" i="1"/>
  <c r="H41" i="1"/>
  <c r="J30" i="1"/>
  <c r="D45" i="4" s="1"/>
  <c r="M126" i="4" l="1"/>
  <c r="AI37" i="3"/>
  <c r="AI40" i="3" s="1"/>
  <c r="X32" i="3"/>
  <c r="X34" i="3" s="1"/>
  <c r="U21" i="6"/>
  <c r="U25" i="6" s="1"/>
  <c r="U26" i="6" s="1"/>
  <c r="E21" i="6"/>
  <c r="E24" i="6" s="1"/>
  <c r="G24" i="6" s="1"/>
  <c r="F22" i="4" s="1"/>
  <c r="R38" i="7"/>
  <c r="L29" i="8"/>
  <c r="M92" i="4"/>
  <c r="M44" i="4"/>
  <c r="O10" i="4"/>
  <c r="M103" i="4"/>
  <c r="M54" i="4"/>
  <c r="L19" i="4"/>
  <c r="M114" i="4"/>
  <c r="M79" i="4"/>
  <c r="M69" i="4"/>
  <c r="M30" i="4"/>
  <c r="E25" i="6"/>
  <c r="G25" i="6" s="1"/>
  <c r="F23" i="4" s="1"/>
  <c r="Y35" i="2"/>
  <c r="D82" i="4"/>
  <c r="H34" i="2"/>
  <c r="D72" i="4" s="1"/>
  <c r="J35" i="3"/>
  <c r="D95" i="4"/>
  <c r="X37" i="3"/>
  <c r="Y21" i="1"/>
  <c r="AM21" i="1"/>
  <c r="J32" i="1"/>
  <c r="J33" i="1" l="1"/>
  <c r="M45" i="4" s="1"/>
  <c r="J45" i="4"/>
  <c r="D22" i="4"/>
  <c r="X25" i="6"/>
  <c r="F34" i="4" s="1"/>
  <c r="D34" i="4"/>
  <c r="AI41" i="3"/>
  <c r="AI43" i="3"/>
  <c r="AI42" i="3"/>
  <c r="R39" i="7"/>
  <c r="L30" i="8"/>
  <c r="D35" i="4"/>
  <c r="X26" i="6"/>
  <c r="F35" i="4" s="1"/>
  <c r="H35" i="2"/>
  <c r="H36" i="2" s="1"/>
  <c r="D74" i="4" s="1"/>
  <c r="U27" i="6"/>
  <c r="E26" i="6"/>
  <c r="D23" i="4"/>
  <c r="X35" i="3"/>
  <c r="D106" i="4"/>
  <c r="X38" i="3"/>
  <c r="D117" i="4"/>
  <c r="J36" i="3"/>
  <c r="D97" i="4" s="1"/>
  <c r="D96" i="4"/>
  <c r="Y36" i="2"/>
  <c r="D84" i="4" s="1"/>
  <c r="D83" i="4"/>
  <c r="AI32" i="1"/>
  <c r="H43" i="1"/>
  <c r="AI35" i="1" l="1"/>
  <c r="D55" i="4"/>
  <c r="AI45" i="3"/>
  <c r="L129" i="4"/>
  <c r="D24" i="4"/>
  <c r="G26" i="6"/>
  <c r="F24" i="4" s="1"/>
  <c r="AI46" i="3"/>
  <c r="D131" i="4" s="1"/>
  <c r="D130" i="4"/>
  <c r="AI44" i="3"/>
  <c r="H129" i="4"/>
  <c r="R40" i="7"/>
  <c r="L31" i="8"/>
  <c r="D36" i="4"/>
  <c r="X27" i="6"/>
  <c r="F36" i="4" s="1"/>
  <c r="D73" i="4"/>
  <c r="X36" i="3"/>
  <c r="D108" i="4" s="1"/>
  <c r="D107" i="4"/>
  <c r="X39" i="3"/>
  <c r="D119" i="4" s="1"/>
  <c r="D118" i="4"/>
  <c r="H44" i="1"/>
  <c r="D47" i="4"/>
  <c r="AG45" i="1" l="1"/>
  <c r="M55" i="4"/>
  <c r="H130" i="4"/>
  <c r="AI47" i="3"/>
  <c r="H131" i="4" s="1"/>
  <c r="L130" i="4"/>
  <c r="AI48" i="3"/>
  <c r="L131" i="4" s="1"/>
  <c r="M44" i="7"/>
  <c r="L32" i="8"/>
  <c r="H45" i="1"/>
  <c r="D49" i="4" s="1"/>
  <c r="D48" i="4"/>
  <c r="D57" i="4" l="1"/>
  <c r="AG48" i="1"/>
  <c r="AG46" i="1"/>
  <c r="M45" i="7"/>
  <c r="L36" i="8"/>
  <c r="D58" i="4" l="1"/>
  <c r="AG47" i="1"/>
  <c r="D59" i="4" s="1"/>
  <c r="AG49" i="1"/>
  <c r="D60" i="4"/>
  <c r="M46" i="7"/>
  <c r="L37" i="8"/>
  <c r="D61" i="4" l="1"/>
  <c r="AG50" i="1"/>
  <c r="D62" i="4" s="1"/>
  <c r="M47" i="7"/>
  <c r="L38" i="8"/>
  <c r="O51" i="7" l="1"/>
  <c r="L39" i="8"/>
  <c r="O52" i="7" l="1"/>
  <c r="M43" i="8"/>
  <c r="O53" i="7" l="1"/>
  <c r="M44" i="8"/>
  <c r="O54" i="7" l="1"/>
  <c r="M45" i="8"/>
  <c r="N58" i="7" l="1"/>
  <c r="M46" i="8"/>
  <c r="N59" i="7" l="1"/>
  <c r="M50" i="8"/>
  <c r="N60" i="7" l="1"/>
  <c r="M51" i="8"/>
  <c r="N61" i="7" l="1"/>
  <c r="M52" i="8"/>
  <c r="M65" i="7" l="1"/>
  <c r="M53" i="8"/>
  <c r="M66" i="7" l="1"/>
  <c r="L57" i="8"/>
  <c r="M67" i="7" l="1"/>
  <c r="L58" i="8"/>
  <c r="M68" i="7" l="1"/>
  <c r="L59" i="8"/>
  <c r="L60" i="8" l="1"/>
  <c r="L72" i="7"/>
  <c r="L73" i="7" l="1"/>
  <c r="K64" i="8"/>
  <c r="L74" i="7" l="1"/>
  <c r="K65" i="8"/>
  <c r="L75" i="7" l="1"/>
  <c r="K66" i="8"/>
  <c r="V79" i="7" l="1"/>
  <c r="K67" i="8"/>
  <c r="V80" i="7" l="1"/>
  <c r="T71" i="8"/>
  <c r="V81" i="7" l="1"/>
  <c r="T72" i="8"/>
  <c r="V82" i="7" l="1"/>
  <c r="T74" i="8" s="1"/>
  <c r="T73" i="8"/>
</calcChain>
</file>

<file path=xl/sharedStrings.xml><?xml version="1.0" encoding="utf-8"?>
<sst xmlns="http://schemas.openxmlformats.org/spreadsheetml/2006/main" count="1662" uniqueCount="300">
  <si>
    <t>cm</t>
  </si>
  <si>
    <t>TEKLİ DİZİLİŞ</t>
  </si>
  <si>
    <t>ÇİFTLİ DİZİLİŞ</t>
  </si>
  <si>
    <t>EN-GENİŞLİK</t>
  </si>
  <si>
    <t>BOY-UZUNLUK</t>
  </si>
  <si>
    <t>YÜKSEKLİK</t>
  </si>
  <si>
    <t>EBATLARI</t>
  </si>
  <si>
    <t>m</t>
  </si>
  <si>
    <t>m³/adet</t>
  </si>
  <si>
    <t>adet/şarj</t>
  </si>
  <si>
    <t>adet/gün</t>
  </si>
  <si>
    <t>adet/yıl</t>
  </si>
  <si>
    <t>PALETLİ SANDIK/KASA EBATLARI</t>
  </si>
  <si>
    <t>PALETSİZ SANDIK/KASA EBATLARI</t>
  </si>
  <si>
    <t>çift/şarj</t>
  </si>
  <si>
    <t>çift/gün</t>
  </si>
  <si>
    <t>çift/yıl</t>
  </si>
  <si>
    <t>Kablo Makarası Ebadı</t>
  </si>
  <si>
    <t xml:space="preserve">Yanak Çapı
(cm)
</t>
  </si>
  <si>
    <t>Yanak Kereste Kalınlığı (cm)</t>
  </si>
  <si>
    <t xml:space="preserve">Tambur Çapı
(cm)
</t>
  </si>
  <si>
    <t>Tambur Genişliği (iki yanak arası) (cm)</t>
  </si>
  <si>
    <t>Makaralar arasına konulan istif çıta yüksekliği  (cm)</t>
  </si>
  <si>
    <t>MONTE KABLO MAKARASI</t>
  </si>
  <si>
    <t>Fırın Hacmi</t>
  </si>
  <si>
    <t xml:space="preserve">Günlük şarj sayısı </t>
  </si>
  <si>
    <t xml:space="preserve">Fırın doluluk oranı </t>
  </si>
  <si>
    <t>Isıl İşlem Yapılan Fırın Alanı</t>
  </si>
  <si>
    <t>Fırın Ebatları</t>
  </si>
  <si>
    <t>x</t>
  </si>
  <si>
    <t>2 şarj/gün</t>
  </si>
  <si>
    <t>gün/yıl</t>
  </si>
  <si>
    <t>m³</t>
  </si>
  <si>
    <t>şarj/gün</t>
  </si>
  <si>
    <t>=</t>
  </si>
  <si>
    <t>En-Genişlik</t>
  </si>
  <si>
    <t>Boy-Uzunluk</t>
  </si>
  <si>
    <t>Yükseklik</t>
  </si>
  <si>
    <t>Boşluk</t>
  </si>
  <si>
    <t>* Veri girişi sadece kırmızı renkle beirtilen yere yapılacaktır. Diğer kısımlara her hangi bir şey yazılmayacaktır.</t>
  </si>
  <si>
    <t>Demonte Malzeme Hacmi</t>
  </si>
  <si>
    <t xml:space="preserve">Isıl İşlem Fırını Yıllık Kapasitesi </t>
  </si>
  <si>
    <t>1 Şarj Kapasitesi</t>
  </si>
  <si>
    <t>m³/şarj</t>
  </si>
  <si>
    <t>1 Günlük Kapasite</t>
  </si>
  <si>
    <t>m³/gün</t>
  </si>
  <si>
    <t>m³/yıl</t>
  </si>
  <si>
    <t>Boşluk payı alan kullanım oranı</t>
  </si>
  <si>
    <t>%</t>
  </si>
  <si>
    <t>PALETİN HACMİ</t>
  </si>
  <si>
    <t xml:space="preserve">Fırın Yıllık Kapasitesi </t>
  </si>
  <si>
    <t>Sandıkalar Arası Enine Hava Akışı İçin Boşluk Mesafesi</t>
  </si>
  <si>
    <t>Sandıkalar Arası Boyuna Hava Akışı İçin Boşluk Mesafesi</t>
  </si>
  <si>
    <t xml:space="preserve">Yükseklik </t>
  </si>
  <si>
    <t>Palet takoz yüksekliği</t>
  </si>
  <si>
    <t>Paletsiz sandık/kasa hacmi</t>
  </si>
  <si>
    <t>Paletli sandık/kasa hacmi</t>
  </si>
  <si>
    <t>MONTE MAKARA EBATLARI</t>
  </si>
  <si>
    <t>MONTE MAKARA HACMİ</t>
  </si>
  <si>
    <t>YARI MONTE MAKARA EBATLARI-YANAK</t>
  </si>
  <si>
    <t>YARI MONTE MAKARA EBATLARI-TAMBUR</t>
  </si>
  <si>
    <t>YANAK HACMİ</t>
  </si>
  <si>
    <t>TAMBUR HACMİ</t>
  </si>
  <si>
    <t>1 Şarj Kapasitesi-Yanak</t>
  </si>
  <si>
    <t>1 Günlük Kapasite-Yanak</t>
  </si>
  <si>
    <t>Fırın Yıllık Kapasitesi-Yanak</t>
  </si>
  <si>
    <t>1 Şarj Kapasitesi-Tambur</t>
  </si>
  <si>
    <t>Fırın Yıllık KapasitesiTambur</t>
  </si>
  <si>
    <t xml:space="preserve">YARI MONTE KABLO MAKARASI </t>
  </si>
  <si>
    <t xml:space="preserve">ISIL İŞLEM FIRINI KAPASİTE HESABI </t>
  </si>
  <si>
    <t xml:space="preserve">Isıl işlem fırını yıllık kapasitesi </t>
  </si>
  <si>
    <t>:</t>
  </si>
  <si>
    <t>Günlük şarj sayısı</t>
  </si>
  <si>
    <t>Isıl işlem yapılan fırın alanı</t>
  </si>
  <si>
    <t>Fırın hacmi</t>
  </si>
  <si>
    <t>YILLIK KAPASİTE</t>
  </si>
  <si>
    <t>İstif Çıtası Kullanılan</t>
  </si>
  <si>
    <t xml:space="preserve">Fırın Doluluk Oranı </t>
  </si>
  <si>
    <t xml:space="preserve">Günlük Şarj Sayısı </t>
  </si>
  <si>
    <t>Boşluk Payı Alan Kullanım Oranı</t>
  </si>
  <si>
    <t>Tekli Diziliş</t>
  </si>
  <si>
    <t>Palet Hacmi</t>
  </si>
  <si>
    <t>Çiftli Diziliş</t>
  </si>
  <si>
    <t>PALETLİ SANDIK/KASA</t>
  </si>
  <si>
    <t>PALETSİZ SANDIK/KASA</t>
  </si>
  <si>
    <t>Paletli Sandık/Kasa</t>
  </si>
  <si>
    <t>Sandık/Kasa Hacmi</t>
  </si>
  <si>
    <t>Paletsiz Sandık/Kasa</t>
  </si>
  <si>
    <t>Monte Kablo Makarası</t>
  </si>
  <si>
    <t>Monte Kablo Makarası Hacmi</t>
  </si>
  <si>
    <t>Yarı Monte Kablo Makarası-Yanak</t>
  </si>
  <si>
    <t>Yarı Monte Kablo Makarası-Tambur</t>
  </si>
  <si>
    <t>Yarı Monte Yanak Hacmi</t>
  </si>
  <si>
    <t>ISIL İŞLEM FIRINI KAPASİTE HESABI</t>
  </si>
  <si>
    <t>1-Isıl işlem fırını iç ölçüleri alınmalıdır.</t>
  </si>
  <si>
    <t>2-Fırın tavanındaki boşluk ve ızgalar hesaplamaya dahil edilmemelidir.</t>
  </si>
  <si>
    <t>3-Bir şarj (parti) için boşluk ve ızgaralar çıkartıldığında, kapasite kullanım oranı ortalama % 60  olmaktadır.</t>
  </si>
  <si>
    <t>1 Şarj (parti) kapasitesi: Fırın hacmi X Fırın Doluluk Oranı (Kapasite Kullanım Oranı) /1 adet paletin hacmi=…adet/şarj</t>
  </si>
  <si>
    <t>1 Şarj (parti) kapasitesi: Fırın hacmi X Fırın Doluluk Oranı (Kapasite Kullanım Oranı) /1 çift paletin hacmi=…çift (….adet)/şarj</t>
  </si>
  <si>
    <t>1 Şarj (parti) kapasitesi: Fırın hacmi X Fırın Doluluk Oranı (Kapasite Kullanım Oranı) /1 adet kasanın hacmi=…adet/şarj</t>
  </si>
  <si>
    <t>1 Şarj (parti) kapasitesi: Fırın hacmi X Fırın Doluluk Oranı (Kapasite Kullanım Oranı) /1 adet kasanın(boşluk payı ve istif çıtası dahil) kapladığı hacim=…adet/şarj</t>
  </si>
  <si>
    <t>1 Şarj (parti) kapasitesi: Fırın hacmi X Fırın Doluluk Oranı (Kapasite Kullanım Oranı) /1 adet makaranın kapladığı hacim=…adet/şarj</t>
  </si>
  <si>
    <t>1 Şarj (parti) kapasitesi: Fırın hacmi X Fırın Doluluk Oranı (Kapasite Kullanım Oranı) /1makaranın [çift başlık (yanak)+1 tambur] kapladığı hacim=…adet/şarj</t>
  </si>
  <si>
    <t>Yarı Monte Kablo Makarası-Yanak+Tambur</t>
  </si>
  <si>
    <t>Yarı Monte Malzemeye Ayrı Ayrı Isıl İşlem Uygulaması Yapılması Durumunda</t>
  </si>
  <si>
    <t>Yarı Monte Malzemeye (2 yanak + 1 Tambur) Birlikte  Isıl İşlem Uygulaması Yapılması Durumunda</t>
  </si>
  <si>
    <t>m³/1çift</t>
  </si>
  <si>
    <t>m³/ 2 adet yanak +1 adet tambur</t>
  </si>
  <si>
    <t>2 adet YANAK HACMİ</t>
  </si>
  <si>
    <t>1 adet TAMBUR HACMİ</t>
  </si>
  <si>
    <t>2 adet YANAK + 1 adet TAMBUR HACMİ</t>
  </si>
  <si>
    <t xml:space="preserve">1 Şarj Kapasitesi- (2 Yanak +1 Tambur) </t>
  </si>
  <si>
    <t>Fırın Yıllık Kapasitesi-(2 Yanak +1 Tambur)</t>
  </si>
  <si>
    <t>adet makara /şarj</t>
  </si>
  <si>
    <t>(Yanak)</t>
  </si>
  <si>
    <t>(Tambur)</t>
  </si>
  <si>
    <t>adet yanak /şarj</t>
  </si>
  <si>
    <t>adet tambur /şarj</t>
  </si>
  <si>
    <t>adet yanak / gün</t>
  </si>
  <si>
    <t>adet tambur /gün</t>
  </si>
  <si>
    <t>adet makara /gün</t>
  </si>
  <si>
    <t>Yıllık çalışma süresi</t>
  </si>
  <si>
    <t>300 gün /yıl</t>
  </si>
  <si>
    <t>adet makara /yıl</t>
  </si>
  <si>
    <t>adet yanak / yıl</t>
  </si>
  <si>
    <t>adet tambur / yıl</t>
  </si>
  <si>
    <t>Yarı Monte 2 Yanak + 1 tambur Hacmi</t>
  </si>
  <si>
    <t>adet /şarj</t>
  </si>
  <si>
    <t>adet /gün</t>
  </si>
  <si>
    <t>adet /yıl</t>
  </si>
  <si>
    <t>adet yanak</t>
  </si>
  <si>
    <t xml:space="preserve">ile </t>
  </si>
  <si>
    <t>adet tambur/ şarj</t>
  </si>
  <si>
    <t>adet tambur/ gün</t>
  </si>
  <si>
    <t>adet tambur/ yıl</t>
  </si>
  <si>
    <t>UYGULAMADA ISIL İŞLEM FIRINI KAPASİTE HESABI</t>
  </si>
  <si>
    <t xml:space="preserve">4- Ahşap Ambalaj Malzemesi İşaretleme İzin Belgesi alınması ve  İzin Belgesi Yenileme aşamasında onaylanan ölçüler alınmalıdır. </t>
  </si>
  <si>
    <t xml:space="preserve">Fırın doluluk oranı (kapasite kullanım oranı) </t>
  </si>
  <si>
    <t>Isıl işlem yapılan fırın alanı (kullanılabilir fırın hacmi)</t>
  </si>
  <si>
    <t>.</t>
  </si>
  <si>
    <t>5-* Veri girişi sadece kırmızı renkle beirtilen yere yapılacaktır. Diğer kısımlara her hangi bir şey yazılmayacaktır</t>
  </si>
  <si>
    <t>Kapasite kullanım oranı</t>
  </si>
  <si>
    <t>/</t>
  </si>
  <si>
    <t xml:space="preserve">Palet için ısıl işlem fırını 1 şarj kapasitesi </t>
  </si>
  <si>
    <t>adet / şarj</t>
  </si>
  <si>
    <t>1 Adet Palet Hacmi
(Tekli Diziliş)</t>
  </si>
  <si>
    <t>1 Çift Palet Hacmi
(Çiftli diziliş)</t>
  </si>
  <si>
    <t>Palet- 1</t>
  </si>
  <si>
    <t>Palet- 2</t>
  </si>
  <si>
    <t>Palet- 3</t>
  </si>
  <si>
    <t>Palet- 4</t>
  </si>
  <si>
    <t>Paletli Kasa/Sandık- 1</t>
  </si>
  <si>
    <t>Paletli Kasa/Sandık- 2</t>
  </si>
  <si>
    <t>Paletli Kasa/Sandık- 3</t>
  </si>
  <si>
    <t>Paletli Kasa/Sandık- 4</t>
  </si>
  <si>
    <t>Paletsiz Kasa/Sandık- 1</t>
  </si>
  <si>
    <t>Paletsiz Kasa/Sandık- 2</t>
  </si>
  <si>
    <t>Paletsiz Kasa/Sandık- 3</t>
  </si>
  <si>
    <t>Paletsiz Kasa/Sandık- 4</t>
  </si>
  <si>
    <t>Sandık/ Kasanın Palet takoz yüksekliği (cm)</t>
  </si>
  <si>
    <t>Üst çıta 
yüksekliği 
(cm)</t>
  </si>
  <si>
    <t>Takoz yüksekliği 
(cm)</t>
  </si>
  <si>
    <t>Takoz altı 
çıta yüksekliği 
(cm)</t>
  </si>
  <si>
    <t>Sandık/ Kasanın
 Boyu-Uzunlugu (cm)</t>
  </si>
  <si>
    <t>Sandık/ Kasanın 
Eni-Genişliği 
(cm)</t>
  </si>
  <si>
    <t>Takoz üstü 
çıta yüksekliği 
(cm)</t>
  </si>
  <si>
    <t>Sandık/ Kasanın Yüksekliği 
(cm)</t>
  </si>
  <si>
    <t>Sandıkalar Arası Boyuna Hava Akışı İçin Boşluk Mesafesi (cm)</t>
  </si>
  <si>
    <t>Sandıkalar Arası Enine Hava Akışı İçin Boşluk Mesafesi (cm)</t>
  </si>
  <si>
    <t>Monte MAKARA-1</t>
  </si>
  <si>
    <t>Monte MAKARA-2</t>
  </si>
  <si>
    <t>Monte MAKARA-3</t>
  </si>
  <si>
    <t>Monte MAKARA-4</t>
  </si>
  <si>
    <t xml:space="preserve">Makaranın
Yanak Çapı
(cm)
</t>
  </si>
  <si>
    <t>Makaranın
Yanak Kereste Kalınlığı (cm)</t>
  </si>
  <si>
    <t xml:space="preserve">Makaranın
Tambur Çapı
(cm)
</t>
  </si>
  <si>
    <t>Makaranın
Tambur Genişliği (iki yanak arası)
(cm)</t>
  </si>
  <si>
    <t>İstif çıta Yüksekliği
(cm)</t>
  </si>
  <si>
    <t>Paletli sandık/kasa hacim (m³)</t>
  </si>
  <si>
    <t>Yarı Monte Makara (YANAK)-1</t>
  </si>
  <si>
    <t>Yarı Monte Makara (YANAK)-2</t>
  </si>
  <si>
    <t>Yarı Monte Makara (YANAK)-3</t>
  </si>
  <si>
    <t>Yarı Monte Makara (YANAK)-4</t>
  </si>
  <si>
    <t>Yanak 
Eni- Genişliği (yanak Çapı) (cm)</t>
  </si>
  <si>
    <t>Yanak Yüksekliği
(Yanak Kereste Kalınlığı) (cm)</t>
  </si>
  <si>
    <t>Yanak
Boy- Uzunluk
(yanak Çapı) (cm)</t>
  </si>
  <si>
    <t>Yanaklar Arasına konulan istif çıta yüksekliği  (cm)</t>
  </si>
  <si>
    <t>Yarı Monte Makara (TAMBUR)-1</t>
  </si>
  <si>
    <t>Yarı Monte Makara (TAMBUR)-2</t>
  </si>
  <si>
    <t>Yarı Monte Makara (TAMBUR)-3</t>
  </si>
  <si>
    <t>Yarı Monte Makara (TAMBUR)-4</t>
  </si>
  <si>
    <t>Tamburlar Arasına konulan istif çıta yüksekliği  (cm)</t>
  </si>
  <si>
    <t>Tambur 
Yüksekliği
 (cm)</t>
  </si>
  <si>
    <t>Tambur
Eni- Genişliği (Tambur Çapı) (cm)</t>
  </si>
  <si>
    <t>Tambur
Boy- Uzunluk
(Tambur Çapı) (cm)</t>
  </si>
  <si>
    <t>YARI MONTE MAKARA EBATLARI-(2 YANAK+ 1 TAMBUR)</t>
  </si>
  <si>
    <t>Monte Makara İçin Hacim
 (m³)</t>
  </si>
  <si>
    <t>Paletsiz Sandık / Kasa  İçin Hacim
 (m³)</t>
  </si>
  <si>
    <t>TOPLAM HACİM
(1 Çift Yanak+Tambur)
(m³)</t>
  </si>
  <si>
    <t>Yarı Monte Makara (2 Yanak+ Tambur)-1</t>
  </si>
  <si>
    <t>Yarı Monte Makara (2 Yanak+ Tambur)-2</t>
  </si>
  <si>
    <t>Yarı Monte Makara (2 Yanak+ Tambur)-3</t>
  </si>
  <si>
    <t>Yarı Monte Makara (2 Yanak+ Tambur)-4</t>
  </si>
  <si>
    <t>Takoz 
Eni-Genişliği 
(cm)</t>
  </si>
  <si>
    <t>Palet+Sandık/ Kasanın Yüksekliği 
(cm)</t>
  </si>
  <si>
    <t>İstif Çıtası+Sandık/ Kasanın Yüksekliği 
(cm)</t>
  </si>
  <si>
    <t>Sandıkalar Arası Boyuna+Enine Hava Akışı İçin Boşluk Mesafesi (cm)</t>
  </si>
  <si>
    <t>TR- ………..- HT</t>
  </si>
  <si>
    <t>… /…../ 2019</t>
  </si>
  <si>
    <t>………</t>
  </si>
  <si>
    <t>………..</t>
  </si>
  <si>
    <t>……….</t>
  </si>
  <si>
    <t>1 (bir) ŞARJ İÇİN ISIL İŞLEM FIRINI KAPASİTE HESABI</t>
  </si>
  <si>
    <t xml:space="preserve"> Veri girişi sadece yukarıda kırmızı renkle beirtilen yere yapılacaktır. Diğer kısımlara her hangi bir şey yazılmayacaktır</t>
  </si>
  <si>
    <r>
      <rPr>
        <sz val="12"/>
        <color rgb="FFC00000"/>
        <rFont val="Times New Roman"/>
        <family val="1"/>
        <charset val="162"/>
      </rPr>
      <t>Palet çiftli</t>
    </r>
    <r>
      <rPr>
        <sz val="12"/>
        <color theme="1"/>
        <rFont val="Times New Roman"/>
        <family val="1"/>
        <charset val="162"/>
      </rPr>
      <t xml:space="preserve"> diziliş için kapasite hesabı</t>
    </r>
  </si>
  <si>
    <r>
      <rPr>
        <sz val="12"/>
        <color rgb="FFC00000"/>
        <rFont val="Times New Roman"/>
        <family val="1"/>
        <charset val="162"/>
      </rPr>
      <t>Paletli kasa/ sandık</t>
    </r>
    <r>
      <rPr>
        <sz val="12"/>
        <color theme="1"/>
        <rFont val="Times New Roman"/>
        <family val="1"/>
        <charset val="162"/>
      </rPr>
      <t xml:space="preserve"> için kapasite hesabı</t>
    </r>
  </si>
  <si>
    <r>
      <rPr>
        <sz val="12"/>
        <color rgb="FFC00000"/>
        <rFont val="Times New Roman"/>
        <family val="1"/>
        <charset val="162"/>
      </rPr>
      <t>Paletsiz kasa/ sandık</t>
    </r>
    <r>
      <rPr>
        <sz val="12"/>
        <color theme="1"/>
        <rFont val="Times New Roman"/>
        <family val="1"/>
        <charset val="162"/>
      </rPr>
      <t xml:space="preserve"> için kapasite hesabı</t>
    </r>
  </si>
  <si>
    <r>
      <rPr>
        <sz val="12"/>
        <color rgb="FFC00000"/>
        <rFont val="Times New Roman"/>
        <family val="1"/>
        <charset val="162"/>
      </rPr>
      <t>Monte makara</t>
    </r>
    <r>
      <rPr>
        <sz val="12"/>
        <color theme="1"/>
        <rFont val="Times New Roman"/>
        <family val="1"/>
        <charset val="162"/>
      </rPr>
      <t xml:space="preserve"> için kapasite hesabı</t>
    </r>
  </si>
  <si>
    <r>
      <rPr>
        <sz val="12"/>
        <color rgb="FFC00000"/>
        <rFont val="Times New Roman"/>
        <family val="1"/>
        <charset val="162"/>
      </rPr>
      <t>Yarı Monte makara (yanak)</t>
    </r>
    <r>
      <rPr>
        <sz val="12"/>
        <color theme="1"/>
        <rFont val="Times New Roman"/>
        <family val="1"/>
        <charset val="162"/>
      </rPr>
      <t xml:space="preserve"> için kapasite hesabı</t>
    </r>
  </si>
  <si>
    <r>
      <rPr>
        <sz val="12"/>
        <color rgb="FFC00000"/>
        <rFont val="Times New Roman"/>
        <family val="1"/>
        <charset val="162"/>
      </rPr>
      <t>Yarı Monte makara (tambur)</t>
    </r>
    <r>
      <rPr>
        <sz val="12"/>
        <color theme="1"/>
        <rFont val="Times New Roman"/>
        <family val="1"/>
        <charset val="162"/>
      </rPr>
      <t xml:space="preserve"> için kapasite hesabı</t>
    </r>
  </si>
  <si>
    <r>
      <rPr>
        <sz val="12"/>
        <color rgb="FFC00000"/>
        <rFont val="Times New Roman"/>
        <family val="1"/>
        <charset val="162"/>
      </rPr>
      <t>Yarı Monte makara (2 yanak+1 tambur)</t>
    </r>
    <r>
      <rPr>
        <sz val="12"/>
        <color theme="1"/>
        <rFont val="Times New Roman"/>
        <family val="1"/>
        <charset val="162"/>
      </rPr>
      <t xml:space="preserve"> için kapasite hesabı</t>
    </r>
  </si>
  <si>
    <r>
      <rPr>
        <sz val="12"/>
        <color rgb="FFC00000"/>
        <rFont val="Times New Roman"/>
        <family val="1"/>
        <charset val="162"/>
      </rPr>
      <t>Palet tekli</t>
    </r>
    <r>
      <rPr>
        <sz val="12"/>
        <color theme="1"/>
        <rFont val="Times New Roman"/>
        <family val="1"/>
        <charset val="162"/>
      </rPr>
      <t xml:space="preserve"> diziliş için kapasite hesabı </t>
    </r>
  </si>
  <si>
    <t xml:space="preserve">İşaret Numarası </t>
  </si>
  <si>
    <t>İşletme Adı ve/veya Unvanı</t>
  </si>
  <si>
    <t xml:space="preserve">İşletme Adresi </t>
  </si>
  <si>
    <t>Isıl İşlem Uygulama Tarihi</t>
  </si>
  <si>
    <t xml:space="preserve">Parti Numarası </t>
  </si>
  <si>
    <t>çift / şarj</t>
  </si>
  <si>
    <t>1 Adet Paletli Kasa/Sandık Hacmi</t>
  </si>
  <si>
    <t>1 Adet Kasa/Sandık+İstif çıtası (h) Hacmi</t>
  </si>
  <si>
    <t>1 Adet Monte Makara+İstif çıtası (h) Hacmi</t>
  </si>
  <si>
    <t>Yarı Monte Makara [bir adet Tambur+ İstif çıtası (h)] Hacmi</t>
  </si>
  <si>
    <t>Yarı Monte Makara [iki adet Yanak+ iki adet İstif çıtası (h)] Hacmi</t>
  </si>
  <si>
    <t>bir çift yanak+bir tambur/şarj</t>
  </si>
  <si>
    <t>Yarı Monte Makara [İki adet yanak+bir adet Tambur+ İstif çıtası (h)] Hacmi</t>
  </si>
  <si>
    <t>Demonte Malzeme- 1</t>
  </si>
  <si>
    <t>Demonte Malzeme- 2</t>
  </si>
  <si>
    <t>Demonte Malzeme- 3</t>
  </si>
  <si>
    <t>Demonte Malzeme- 4</t>
  </si>
  <si>
    <t>Demonte Ahşap Ambalaj Malzemesinin Eni-Genişliği (cm)</t>
  </si>
  <si>
    <t>Demonte Ahşap Ambalaj Malzemesinin Boyu-Uzunluğu (cm)</t>
  </si>
  <si>
    <t>Demonte Ahşap Ambalaj Malzemesinin Yükseklik (cm)</t>
  </si>
  <si>
    <t>Demonte Ahşap Ambalaj Malzemesi İçin Hacim (m³)</t>
  </si>
  <si>
    <t>İstif Çıta Yüksekliği (h) (cm)</t>
  </si>
  <si>
    <t xml:space="preserve">                                                                             (İstif Çıtası Olarak Isıl İşlem Yapılan Kendi Malzemenin Kullanılması Halinde(Durumunda)</t>
  </si>
  <si>
    <t>Boşluk (cm)</t>
  </si>
  <si>
    <t>Demonte Ahşap Ambalaj Malzemesi Hacmi (m³)</t>
  </si>
  <si>
    <t>İstif çıta kalınlığı (h)</t>
  </si>
  <si>
    <t>Monte Malzemeye Isıl İşlem Uygulaması Yapılması Durumunda</t>
  </si>
  <si>
    <t xml:space="preserve">PALET 
TEKLİ DİZİLİŞ </t>
  </si>
  <si>
    <t xml:space="preserve">Paletin  Uzunluğu- boyu 
(cm) </t>
  </si>
  <si>
    <t>Paletin
Eni- Genişliği 
(cm)</t>
  </si>
  <si>
    <t>1 Adet Paletin Hacmi 
 (Tekli Diziliş)
(m³)</t>
  </si>
  <si>
    <t>Isıl işlem uygulanacak palet sayısı 
(adet)</t>
  </si>
  <si>
    <t>Uygulama yapılan paletlerin Fırında kapladığı alan hacmi  (m³)</t>
  </si>
  <si>
    <t>Kalan kullanılabilir alan hacmi  (m³)</t>
  </si>
  <si>
    <t xml:space="preserve">Paletin 
Uzunluğu- boyu 
(cm) </t>
  </si>
  <si>
    <t xml:space="preserve">1 Çift Paletin Hacmi 
(Çiftli Diziliş)
(m³) </t>
  </si>
  <si>
    <t>Isıl işlem uygulanacak palet sayısı (adet)</t>
  </si>
  <si>
    <t>Isıl işlem uygulanacak palet sayısı (çift)</t>
  </si>
  <si>
    <t xml:space="preserve">PALET 
ÇİFTLİ DİZİLİŞ </t>
  </si>
  <si>
    <t>PALETLİ 
KASA/SANDIK</t>
  </si>
  <si>
    <t>Isıl işlem uygulanacak Sandık/ Kasa sayısı (adet)</t>
  </si>
  <si>
    <t>Uygulama yapılan Sandık/ Kasanın Fırında kapladığı alan hacmi  (m³)</t>
  </si>
  <si>
    <r>
      <rPr>
        <b/>
        <sz val="12"/>
        <rFont val="Times New Roman"/>
        <family val="1"/>
        <charset val="162"/>
      </rPr>
      <t xml:space="preserve">PALETSİZ </t>
    </r>
    <r>
      <rPr>
        <sz val="12"/>
        <rFont val="Times New Roman"/>
        <family val="1"/>
        <charset val="162"/>
      </rPr>
      <t xml:space="preserve">
KASA/SANDIK</t>
    </r>
  </si>
  <si>
    <t>MONTE
MAKARA</t>
  </si>
  <si>
    <t>Isıl işlem uygulanacak Monte Makara sayısı (adet)</t>
  </si>
  <si>
    <t>Uygulama yapılan Monte Makaranın Fırında kapladığı alan hacmi  (m³)</t>
  </si>
  <si>
    <t>YARI MONTE
MAKARA (YANAK)</t>
  </si>
  <si>
    <t>1 Çift YANAK İÇİN
HACİM 
(m³)</t>
  </si>
  <si>
    <t>Isıl işlem uygulanacak Yanak sayısı (adet)</t>
  </si>
  <si>
    <t>Isıl işlem uygulanacak Yanak sayısı (çift)</t>
  </si>
  <si>
    <t>Uygulama yapılan Yanakların Fırında kapladığı alan hacmi  (m³)</t>
  </si>
  <si>
    <t>YARI MONTE
MAKARA (TAMBUR)</t>
  </si>
  <si>
    <t>TAMBUR İÇİN HACİM
(m³)</t>
  </si>
  <si>
    <t>Isıl işlem uygulanacak Tambur sayısı (adet)</t>
  </si>
  <si>
    <t>Uygulama yapılan Tamburların Fırında kapladığı alan hacmi  (m³)</t>
  </si>
  <si>
    <t>Uygulama yapılan Tambur+ Yanakların Fırında kapladığı alan hacmi  (m³)</t>
  </si>
  <si>
    <t>YARI MONTE MAKARA 
(2 YANAK+ 1 TAMBUR)</t>
  </si>
  <si>
    <t>DEMONTE AHŞAP AMBALAJ MALZEMESİ İÇİN KAPASİTE HESABI                                                              (İstif Çıtası Kullanılan)</t>
  </si>
  <si>
    <t>Uygulama yapılacak D.A.A. Malzeme Sayısı (adet)</t>
  </si>
  <si>
    <t>Uygulama yapılan  D.A.A. Malzemenin Fırında kapladığı alan hacmi  (m³)</t>
  </si>
  <si>
    <t>DEMONTE AHŞAP AMBALAJ MALZEMESİ İÇİN KAPASİTE HESABI                                                              (İstif Çıtası Olarak Isıl İşlem Yapılan  Malzemenin Kullanılması Durumunda)</t>
  </si>
  <si>
    <t>1 adet Paletin Yüksekliği (cm)</t>
  </si>
  <si>
    <t xml:space="preserve">Çıtanın (Paletin)  Uzunluğu- boyu 
(cm) </t>
  </si>
  <si>
    <t>Çıtanın (Paletin)
Eni- Genişliği 
(cm)</t>
  </si>
  <si>
    <t>1 Çift  Paletin Yüksekliği (cm)</t>
  </si>
  <si>
    <r>
      <t xml:space="preserve">Bir şarjda (partide) boşluk ve ızgaralar çıkartıldığında </t>
    </r>
    <r>
      <rPr>
        <b/>
        <sz val="11"/>
        <rFont val="Times New Roman"/>
        <family val="1"/>
        <charset val="162"/>
      </rPr>
      <t>ortalama % 60 doluluk oranında</t>
    </r>
    <r>
      <rPr>
        <sz val="11"/>
        <rFont val="Times New Roman"/>
        <family val="1"/>
        <charset val="162"/>
      </rPr>
      <t xml:space="preserve"> ısıl işlem yapılabilmektedir.</t>
    </r>
  </si>
  <si>
    <t>DEMONTE AHŞAP AMBALAJ MALZEMESİ İÇİN KAPASİTE HESABI</t>
  </si>
  <si>
    <t>PALET İÇİN KAPASİTE HESABI</t>
  </si>
  <si>
    <t>SANDIK/KASA İÇİN KAPASİTE HESABI</t>
  </si>
  <si>
    <t>KABLO MAKARASI İÇİN KAPASİTE HESABI</t>
  </si>
  <si>
    <t>Demonte Malzemenin Ebatları</t>
  </si>
  <si>
    <t>İstif Çıtası Kalılığı</t>
  </si>
  <si>
    <t>1 Günlük Kapasitesi</t>
  </si>
  <si>
    <t>DEMONTE AHŞAP AMBALAJ MALZEMESİ İÇİN KAPASİTE HESABI                                                                             (İstif Çıtası Olarak Isıl İşlem Yapılan  Malzemenin Kullanılması Halinde(Durumunda)</t>
  </si>
  <si>
    <t>1 ÇİFT YANAK HACMİ</t>
  </si>
  <si>
    <t>1 Günlük Kapasitesi-Tambur</t>
  </si>
  <si>
    <t>1 Günlük Kapasitesi- (2 Yanak +1 Tambur)</t>
  </si>
  <si>
    <r>
      <t xml:space="preserve">İstif Çıtası Olarak Isıl İşlem Yapılan </t>
    </r>
    <r>
      <rPr>
        <b/>
        <sz val="11"/>
        <rFont val="Times New Roman"/>
        <family val="1"/>
        <charset val="162"/>
      </rPr>
      <t>Malzemenin Kullanılması Halinde(Durumunda)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</si>
</sst>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#,##0.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162"/>
    </font>
    <font>
      <b/>
      <sz val="11"/>
      <color rgb="FF0000FF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10.5"/>
      <color theme="1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4"/>
      <name val="Times New Roman"/>
      <family val="1"/>
      <charset val="162"/>
    </font>
    <font>
      <b/>
      <sz val="14"/>
      <color theme="1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color rgb="FFFF0000"/>
      <name val="Times New Roman"/>
      <family val="1"/>
      <charset val="162"/>
    </font>
    <font>
      <b/>
      <sz val="12"/>
      <color rgb="FF0000FF"/>
      <name val="Times New Roman"/>
      <family val="1"/>
      <charset val="162"/>
    </font>
    <font>
      <sz val="12"/>
      <color rgb="FFC00000"/>
      <name val="Times New Roman"/>
      <family val="1"/>
      <charset val="162"/>
    </font>
    <font>
      <sz val="16"/>
      <color rgb="FFC00000"/>
      <name val="Times New Roman"/>
      <family val="1"/>
      <charset val="162"/>
    </font>
    <font>
      <sz val="11"/>
      <name val="Times New Roman"/>
      <family val="1"/>
      <charset val="162"/>
    </font>
    <font>
      <sz val="12"/>
      <name val="Times New Roman"/>
      <family val="1"/>
      <charset val="162"/>
    </font>
    <font>
      <sz val="14"/>
      <name val="Times New Roman"/>
      <family val="1"/>
      <charset val="162"/>
    </font>
    <font>
      <sz val="10.5"/>
      <name val="Times New Roman"/>
      <family val="1"/>
      <charset val="16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gray0625">
        <bgColor rgb="FFFFC000"/>
      </patternFill>
    </fill>
    <fill>
      <patternFill patternType="gray0625">
        <bgColor theme="8" tint="0.5999938962981048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4B4B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625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0" xfId="0" applyFont="1" applyBorder="1"/>
    <xf numFmtId="0" fontId="1" fillId="0" borderId="0" xfId="0" applyFont="1" applyFill="1"/>
    <xf numFmtId="0" fontId="3" fillId="8" borderId="0" xfId="0" applyFont="1" applyFill="1"/>
    <xf numFmtId="0" fontId="1" fillId="0" borderId="0" xfId="0" applyFont="1" applyFill="1" applyBorder="1"/>
    <xf numFmtId="0" fontId="1" fillId="0" borderId="0" xfId="0" applyFont="1" applyAlignment="1"/>
    <xf numFmtId="0" fontId="1" fillId="0" borderId="11" xfId="0" applyFont="1" applyBorder="1"/>
    <xf numFmtId="0" fontId="5" fillId="0" borderId="0" xfId="0" applyFont="1"/>
    <xf numFmtId="0" fontId="3" fillId="0" borderId="12" xfId="0" applyFont="1" applyBorder="1" applyAlignment="1">
      <alignment wrapText="1"/>
    </xf>
    <xf numFmtId="0" fontId="3" fillId="0" borderId="12" xfId="0" applyFont="1" applyBorder="1" applyAlignment="1">
      <alignment horizontal="center" vertical="center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2" xfId="0" applyFont="1" applyBorder="1" applyAlignment="1"/>
    <xf numFmtId="4" fontId="1" fillId="0" borderId="2" xfId="0" applyNumberFormat="1" applyFont="1" applyBorder="1" applyAlignment="1">
      <alignment horizontal="right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8" xfId="0" applyFont="1" applyBorder="1" applyAlignment="1">
      <alignment horizontal="left" wrapText="1"/>
    </xf>
    <xf numFmtId="0" fontId="1" fillId="0" borderId="6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4" xfId="0" applyFont="1" applyBorder="1" applyAlignment="1">
      <alignment horizontal="left" wrapText="1"/>
    </xf>
    <xf numFmtId="0" fontId="1" fillId="0" borderId="5" xfId="0" applyFont="1" applyBorder="1" applyAlignment="1">
      <alignment horizontal="left"/>
    </xf>
    <xf numFmtId="4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wrapText="1"/>
    </xf>
    <xf numFmtId="0" fontId="1" fillId="0" borderId="7" xfId="0" applyFont="1" applyBorder="1" applyAlignment="1">
      <alignment horizontal="left"/>
    </xf>
    <xf numFmtId="4" fontId="1" fillId="0" borderId="2" xfId="0" applyNumberFormat="1" applyFont="1" applyBorder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1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7" fillId="0" borderId="0" xfId="0" applyFont="1"/>
    <xf numFmtId="0" fontId="1" fillId="0" borderId="6" xfId="0" applyFont="1" applyBorder="1" applyAlignment="1"/>
    <xf numFmtId="3" fontId="1" fillId="0" borderId="6" xfId="0" applyNumberFormat="1" applyFont="1" applyBorder="1" applyAlignment="1">
      <alignment horizontal="left"/>
    </xf>
    <xf numFmtId="4" fontId="1" fillId="0" borderId="2" xfId="0" applyNumberFormat="1" applyFont="1" applyBorder="1" applyAlignment="1">
      <alignment horizontal="left"/>
    </xf>
    <xf numFmtId="0" fontId="1" fillId="0" borderId="0" xfId="0" applyFont="1" applyAlignment="1">
      <alignment horizontal="center" wrapText="1"/>
    </xf>
    <xf numFmtId="0" fontId="7" fillId="0" borderId="0" xfId="0" applyFont="1" applyAlignment="1"/>
    <xf numFmtId="3" fontId="7" fillId="0" borderId="0" xfId="0" applyNumberFormat="1" applyFont="1" applyAlignment="1"/>
    <xf numFmtId="4" fontId="7" fillId="0" borderId="0" xfId="0" applyNumberFormat="1" applyFont="1" applyAlignment="1"/>
    <xf numFmtId="0" fontId="2" fillId="8" borderId="12" xfId="0" applyFont="1" applyFill="1" applyBorder="1"/>
    <xf numFmtId="0" fontId="8" fillId="0" borderId="6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6" fillId="0" borderId="10" xfId="0" applyFont="1" applyBorder="1"/>
    <xf numFmtId="0" fontId="6" fillId="0" borderId="0" xfId="0" applyFont="1" applyBorder="1"/>
    <xf numFmtId="0" fontId="6" fillId="0" borderId="0" xfId="0" applyFont="1" applyBorder="1" applyAlignment="1">
      <alignment horizontal="right" vertical="center"/>
    </xf>
    <xf numFmtId="0" fontId="6" fillId="0" borderId="12" xfId="0" applyFont="1" applyBorder="1" applyAlignment="1">
      <alignment horizontal="left" vertical="top" wrapText="1"/>
    </xf>
    <xf numFmtId="4" fontId="3" fillId="0" borderId="12" xfId="0" applyNumberFormat="1" applyFont="1" applyBorder="1" applyAlignment="1">
      <alignment horizontal="left"/>
    </xf>
    <xf numFmtId="0" fontId="3" fillId="0" borderId="12" xfId="0" applyNumberFormat="1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2" fillId="8" borderId="18" xfId="0" applyFont="1" applyFill="1" applyBorder="1" applyAlignment="1">
      <alignment horizontal="left"/>
    </xf>
    <xf numFmtId="0" fontId="2" fillId="8" borderId="19" xfId="0" applyFont="1" applyFill="1" applyBorder="1" applyAlignment="1">
      <alignment horizontal="left"/>
    </xf>
    <xf numFmtId="165" fontId="2" fillId="8" borderId="12" xfId="0" applyNumberFormat="1" applyFont="1" applyFill="1" applyBorder="1"/>
    <xf numFmtId="164" fontId="2" fillId="8" borderId="12" xfId="0" applyNumberFormat="1" applyFont="1" applyFill="1" applyBorder="1"/>
    <xf numFmtId="0" fontId="3" fillId="9" borderId="12" xfId="0" applyFont="1" applyFill="1" applyBorder="1" applyAlignment="1">
      <alignment horizontal="center"/>
    </xf>
    <xf numFmtId="0" fontId="3" fillId="9" borderId="12" xfId="0" applyFont="1" applyFill="1" applyBorder="1" applyAlignment="1">
      <alignment horizontal="center" vertical="center"/>
    </xf>
    <xf numFmtId="4" fontId="3" fillId="0" borderId="12" xfId="0" applyNumberFormat="1" applyFont="1" applyBorder="1" applyAlignment="1"/>
    <xf numFmtId="0" fontId="2" fillId="0" borderId="12" xfId="0" applyFont="1" applyBorder="1" applyAlignment="1">
      <alignment horizontal="left"/>
    </xf>
    <xf numFmtId="0" fontId="2" fillId="8" borderId="18" xfId="0" applyFont="1" applyFill="1" applyBorder="1" applyAlignment="1">
      <alignment horizontal="left"/>
    </xf>
    <xf numFmtId="0" fontId="2" fillId="8" borderId="19" xfId="0" applyFont="1" applyFill="1" applyBorder="1" applyAlignment="1">
      <alignment horizontal="left"/>
    </xf>
    <xf numFmtId="4" fontId="3" fillId="0" borderId="12" xfId="0" applyNumberFormat="1" applyFont="1" applyBorder="1" applyAlignment="1">
      <alignment horizontal="left"/>
    </xf>
    <xf numFmtId="0" fontId="3" fillId="0" borderId="12" xfId="0" applyNumberFormat="1" applyFont="1" applyBorder="1" applyAlignment="1">
      <alignment horizontal="left"/>
    </xf>
    <xf numFmtId="3" fontId="3" fillId="0" borderId="12" xfId="0" applyNumberFormat="1" applyFont="1" applyBorder="1" applyAlignment="1">
      <alignment horizontal="left"/>
    </xf>
    <xf numFmtId="164" fontId="1" fillId="0" borderId="0" xfId="0" applyNumberFormat="1" applyFont="1"/>
    <xf numFmtId="0" fontId="2" fillId="8" borderId="0" xfId="0" applyFont="1" applyFill="1" applyBorder="1" applyAlignment="1">
      <alignment horizontal="center" vertical="center"/>
    </xf>
    <xf numFmtId="0" fontId="2" fillId="0" borderId="20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8" borderId="20" xfId="0" applyFont="1" applyFill="1" applyBorder="1" applyAlignment="1">
      <alignment horizontal="left"/>
    </xf>
    <xf numFmtId="0" fontId="2" fillId="8" borderId="21" xfId="0" applyFont="1" applyFill="1" applyBorder="1" applyAlignment="1">
      <alignment horizontal="left"/>
    </xf>
    <xf numFmtId="164" fontId="2" fillId="8" borderId="0" xfId="0" applyNumberFormat="1" applyFont="1" applyFill="1" applyBorder="1"/>
    <xf numFmtId="0" fontId="2" fillId="0" borderId="18" xfId="0" applyFont="1" applyBorder="1" applyAlignment="1"/>
    <xf numFmtId="0" fontId="2" fillId="0" borderId="10" xfId="0" applyFont="1" applyBorder="1" applyAlignment="1"/>
    <xf numFmtId="0" fontId="2" fillId="0" borderId="19" xfId="0" applyFont="1" applyBorder="1" applyAlignment="1"/>
    <xf numFmtId="0" fontId="3" fillId="0" borderId="18" xfId="0" applyFont="1" applyBorder="1" applyAlignment="1"/>
    <xf numFmtId="0" fontId="3" fillId="0" borderId="10" xfId="0" applyFont="1" applyBorder="1" applyAlignment="1"/>
    <xf numFmtId="0" fontId="3" fillId="0" borderId="19" xfId="0" applyFont="1" applyBorder="1" applyAlignment="1"/>
    <xf numFmtId="0" fontId="3" fillId="0" borderId="12" xfId="0" applyFont="1" applyBorder="1" applyAlignment="1"/>
    <xf numFmtId="4" fontId="3" fillId="9" borderId="2" xfId="0" applyNumberFormat="1" applyFont="1" applyFill="1" applyBorder="1" applyAlignment="1">
      <alignment horizontal="left" vertical="center"/>
    </xf>
    <xf numFmtId="4" fontId="3" fillId="9" borderId="6" xfId="0" applyNumberFormat="1" applyFont="1" applyFill="1" applyBorder="1" applyAlignment="1">
      <alignment horizontal="left" vertical="center"/>
    </xf>
    <xf numFmtId="4" fontId="3" fillId="9" borderId="5" xfId="0" applyNumberFormat="1" applyFont="1" applyFill="1" applyBorder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13" fillId="0" borderId="0" xfId="0" applyFont="1" applyFill="1"/>
    <xf numFmtId="0" fontId="13" fillId="0" borderId="0" xfId="0" applyFont="1" applyFill="1" applyBorder="1" applyAlignment="1">
      <alignment vertical="top" wrapText="1"/>
    </xf>
    <xf numFmtId="0" fontId="13" fillId="0" borderId="0" xfId="0" applyFont="1" applyBorder="1" applyAlignment="1">
      <alignment vertical="top" wrapText="1"/>
    </xf>
    <xf numFmtId="0" fontId="13" fillId="0" borderId="0" xfId="0" applyFont="1" applyBorder="1"/>
    <xf numFmtId="0" fontId="13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center" vertical="center"/>
    </xf>
    <xf numFmtId="4" fontId="13" fillId="0" borderId="0" xfId="0" applyNumberFormat="1" applyFont="1" applyBorder="1" applyAlignment="1">
      <alignment vertical="center"/>
    </xf>
    <xf numFmtId="4" fontId="1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3" fillId="0" borderId="11" xfId="0" applyFont="1" applyBorder="1" applyAlignment="1">
      <alignment horizontal="center"/>
    </xf>
    <xf numFmtId="0" fontId="13" fillId="0" borderId="2" xfId="0" applyFont="1" applyFill="1" applyBorder="1" applyAlignment="1">
      <alignment horizontal="center" vertical="center"/>
    </xf>
    <xf numFmtId="4" fontId="13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left"/>
    </xf>
    <xf numFmtId="0" fontId="13" fillId="0" borderId="3" xfId="0" applyFont="1" applyFill="1" applyBorder="1" applyAlignment="1">
      <alignment horizontal="left"/>
    </xf>
    <xf numFmtId="0" fontId="13" fillId="0" borderId="8" xfId="0" applyFont="1" applyBorder="1" applyAlignment="1">
      <alignment horizontal="left" wrapText="1"/>
    </xf>
    <xf numFmtId="0" fontId="13" fillId="0" borderId="17" xfId="0" applyFont="1" applyBorder="1" applyAlignment="1">
      <alignment horizontal="center"/>
    </xf>
    <xf numFmtId="0" fontId="13" fillId="0" borderId="6" xfId="0" applyFont="1" applyFill="1" applyBorder="1" applyAlignment="1">
      <alignment horizontal="center" vertical="center"/>
    </xf>
    <xf numFmtId="4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left"/>
    </xf>
    <xf numFmtId="0" fontId="13" fillId="0" borderId="9" xfId="0" applyFont="1" applyFill="1" applyBorder="1" applyAlignment="1">
      <alignment horizontal="left"/>
    </xf>
    <xf numFmtId="0" fontId="13" fillId="0" borderId="4" xfId="0" applyFont="1" applyBorder="1" applyAlignment="1">
      <alignment horizontal="left" wrapText="1"/>
    </xf>
    <xf numFmtId="0" fontId="13" fillId="0" borderId="15" xfId="0" applyFont="1" applyBorder="1" applyAlignment="1">
      <alignment horizontal="center"/>
    </xf>
    <xf numFmtId="0" fontId="13" fillId="0" borderId="5" xfId="0" applyFont="1" applyFill="1" applyBorder="1" applyAlignment="1">
      <alignment horizontal="center" vertical="center"/>
    </xf>
    <xf numFmtId="4" fontId="13" fillId="0" borderId="5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left"/>
    </xf>
    <xf numFmtId="0" fontId="13" fillId="0" borderId="7" xfId="0" applyFont="1" applyFill="1" applyBorder="1" applyAlignment="1">
      <alignment horizontal="left"/>
    </xf>
    <xf numFmtId="0" fontId="13" fillId="0" borderId="2" xfId="0" applyFont="1" applyBorder="1" applyAlignment="1">
      <alignment horizontal="center"/>
    </xf>
    <xf numFmtId="4" fontId="13" fillId="0" borderId="2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7" xfId="0" applyFont="1" applyBorder="1" applyAlignment="1">
      <alignment horizontal="left"/>
    </xf>
    <xf numFmtId="0" fontId="13" fillId="0" borderId="2" xfId="0" applyFont="1" applyBorder="1" applyAlignment="1"/>
    <xf numFmtId="0" fontId="13" fillId="0" borderId="1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/>
    <xf numFmtId="0" fontId="13" fillId="0" borderId="1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5" fillId="0" borderId="0" xfId="0" applyFont="1" applyBorder="1" applyAlignment="1"/>
    <xf numFmtId="2" fontId="15" fillId="0" borderId="0" xfId="0" applyNumberFormat="1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4" fillId="0" borderId="0" xfId="0" applyFont="1" applyAlignment="1">
      <alignment horizontal="center" vertical="center"/>
    </xf>
    <xf numFmtId="164" fontId="13" fillId="0" borderId="12" xfId="0" applyNumberFormat="1" applyFont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164" fontId="13" fillId="0" borderId="29" xfId="0" applyNumberFormat="1" applyFont="1" applyBorder="1" applyAlignment="1">
      <alignment horizontal="center" vertical="center"/>
    </xf>
    <xf numFmtId="165" fontId="13" fillId="0" borderId="29" xfId="0" applyNumberFormat="1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3" fontId="13" fillId="0" borderId="12" xfId="0" applyNumberFormat="1" applyFont="1" applyBorder="1" applyAlignment="1">
      <alignment horizontal="center" vertical="center"/>
    </xf>
    <xf numFmtId="3" fontId="13" fillId="0" borderId="0" xfId="0" applyNumberFormat="1" applyFont="1" applyBorder="1" applyAlignment="1">
      <alignment horizontal="center" vertical="center"/>
    </xf>
    <xf numFmtId="164" fontId="14" fillId="0" borderId="0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165" fontId="13" fillId="0" borderId="0" xfId="0" applyNumberFormat="1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/>
    </xf>
    <xf numFmtId="0" fontId="13" fillId="0" borderId="24" xfId="0" applyFont="1" applyBorder="1" applyAlignment="1">
      <alignment horizontal="center" vertical="center"/>
    </xf>
    <xf numFmtId="0" fontId="13" fillId="0" borderId="26" xfId="0" applyFont="1" applyBorder="1"/>
    <xf numFmtId="0" fontId="13" fillId="0" borderId="28" xfId="0" applyFont="1" applyBorder="1"/>
    <xf numFmtId="0" fontId="13" fillId="0" borderId="29" xfId="0" applyFont="1" applyBorder="1" applyAlignment="1">
      <alignment horizontal="center"/>
    </xf>
    <xf numFmtId="3" fontId="13" fillId="0" borderId="29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vertical="top" wrapText="1"/>
    </xf>
    <xf numFmtId="0" fontId="13" fillId="0" borderId="0" xfId="0" applyFont="1" applyFill="1" applyBorder="1"/>
    <xf numFmtId="0" fontId="2" fillId="0" borderId="0" xfId="0" applyFont="1" applyFill="1" applyBorder="1" applyAlignment="1"/>
    <xf numFmtId="2" fontId="2" fillId="0" borderId="0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165" fontId="3" fillId="0" borderId="12" xfId="0" applyNumberFormat="1" applyFont="1" applyBorder="1" applyAlignment="1">
      <alignment horizontal="center" vertical="center"/>
    </xf>
    <xf numFmtId="165" fontId="3" fillId="0" borderId="29" xfId="0" applyNumberFormat="1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center" vertical="center"/>
    </xf>
    <xf numFmtId="165" fontId="4" fillId="0" borderId="29" xfId="0" applyNumberFormat="1" applyFont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/>
    </xf>
    <xf numFmtId="4" fontId="13" fillId="0" borderId="0" xfId="0" applyNumberFormat="1" applyFont="1" applyFill="1" applyBorder="1" applyAlignment="1">
      <alignment horizontal="center"/>
    </xf>
    <xf numFmtId="9" fontId="13" fillId="0" borderId="0" xfId="0" applyNumberFormat="1" applyFont="1" applyFill="1" applyBorder="1" applyAlignment="1"/>
    <xf numFmtId="165" fontId="4" fillId="0" borderId="0" xfId="0" applyNumberFormat="1" applyFont="1" applyFill="1" applyBorder="1" applyAlignment="1">
      <alignment horizontal="right"/>
    </xf>
    <xf numFmtId="4" fontId="13" fillId="0" borderId="0" xfId="0" applyNumberFormat="1" applyFont="1" applyFill="1" applyBorder="1" applyAlignment="1">
      <alignment horizontal="right"/>
    </xf>
    <xf numFmtId="0" fontId="13" fillId="0" borderId="12" xfId="0" applyFont="1" applyBorder="1" applyAlignment="1">
      <alignment horizontal="left" wrapText="1"/>
    </xf>
    <xf numFmtId="0" fontId="13" fillId="0" borderId="24" xfId="0" applyFont="1" applyBorder="1" applyAlignment="1">
      <alignment horizontal="left" wrapText="1"/>
    </xf>
    <xf numFmtId="0" fontId="13" fillId="0" borderId="24" xfId="0" applyFont="1" applyBorder="1" applyAlignment="1">
      <alignment horizontal="center"/>
    </xf>
    <xf numFmtId="0" fontId="13" fillId="0" borderId="25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9" fontId="13" fillId="0" borderId="27" xfId="0" applyNumberFormat="1" applyFont="1" applyBorder="1" applyAlignment="1">
      <alignment horizontal="center" vertical="center"/>
    </xf>
    <xf numFmtId="165" fontId="4" fillId="0" borderId="12" xfId="0" applyNumberFormat="1" applyFont="1" applyFill="1" applyBorder="1" applyAlignment="1">
      <alignment horizontal="left"/>
    </xf>
    <xf numFmtId="165" fontId="4" fillId="0" borderId="29" xfId="0" applyNumberFormat="1" applyFont="1" applyFill="1" applyBorder="1" applyAlignment="1">
      <alignment horizontal="left"/>
    </xf>
    <xf numFmtId="0" fontId="4" fillId="0" borderId="12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left"/>
    </xf>
    <xf numFmtId="0" fontId="13" fillId="0" borderId="2" xfId="0" applyFont="1" applyBorder="1" applyAlignment="1">
      <alignment horizontal="left" vertical="center"/>
    </xf>
    <xf numFmtId="0" fontId="13" fillId="0" borderId="5" xfId="0" applyFont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165" fontId="4" fillId="0" borderId="12" xfId="0" applyNumberFormat="1" applyFont="1" applyBorder="1" applyAlignment="1">
      <alignment horizontal="center"/>
    </xf>
    <xf numFmtId="165" fontId="4" fillId="0" borderId="29" xfId="0" applyNumberFormat="1" applyFont="1" applyBorder="1" applyAlignment="1">
      <alignment horizontal="center"/>
    </xf>
    <xf numFmtId="164" fontId="4" fillId="0" borderId="12" xfId="0" applyNumberFormat="1" applyFont="1" applyBorder="1" applyAlignment="1">
      <alignment horizontal="center" vertical="center"/>
    </xf>
    <xf numFmtId="164" fontId="4" fillId="0" borderId="29" xfId="0" applyNumberFormat="1" applyFont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3" fontId="4" fillId="0" borderId="12" xfId="0" applyNumberFormat="1" applyFont="1" applyFill="1" applyBorder="1" applyAlignment="1">
      <alignment horizontal="center" vertical="center"/>
    </xf>
    <xf numFmtId="3" fontId="4" fillId="0" borderId="12" xfId="0" applyNumberFormat="1" applyFont="1" applyFill="1" applyBorder="1" applyAlignment="1">
      <alignment horizontal="center" vertical="center" wrapText="1"/>
    </xf>
    <xf numFmtId="2" fontId="4" fillId="0" borderId="12" xfId="0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3" fontId="4" fillId="0" borderId="29" xfId="0" applyNumberFormat="1" applyFont="1" applyFill="1" applyBorder="1" applyAlignment="1">
      <alignment horizontal="center" vertical="center"/>
    </xf>
    <xf numFmtId="3" fontId="4" fillId="0" borderId="29" xfId="0" applyNumberFormat="1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/>
    </xf>
    <xf numFmtId="2" fontId="4" fillId="0" borderId="29" xfId="0" applyNumberFormat="1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/>
    </xf>
    <xf numFmtId="3" fontId="13" fillId="0" borderId="12" xfId="0" applyNumberFormat="1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4" fontId="1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/>
    <xf numFmtId="0" fontId="3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4" fillId="0" borderId="0" xfId="0" applyFont="1" applyFill="1"/>
    <xf numFmtId="0" fontId="4" fillId="9" borderId="0" xfId="0" applyFont="1" applyFill="1"/>
    <xf numFmtId="0" fontId="10" fillId="9" borderId="0" xfId="0" applyFont="1" applyFill="1"/>
    <xf numFmtId="0" fontId="10" fillId="0" borderId="0" xfId="0" applyFont="1" applyFill="1"/>
    <xf numFmtId="3" fontId="4" fillId="0" borderId="12" xfId="0" applyNumberFormat="1" applyFont="1" applyFill="1" applyBorder="1" applyAlignment="1">
      <alignment horizontal="left"/>
    </xf>
    <xf numFmtId="4" fontId="4" fillId="0" borderId="24" xfId="0" applyNumberFormat="1" applyFont="1" applyFill="1" applyBorder="1" applyAlignment="1">
      <alignment horizontal="center" vertical="center"/>
    </xf>
    <xf numFmtId="4" fontId="4" fillId="0" borderId="12" xfId="0" applyNumberFormat="1" applyFont="1" applyFill="1" applyBorder="1" applyAlignment="1">
      <alignment horizontal="center" vertical="center"/>
    </xf>
    <xf numFmtId="3" fontId="13" fillId="0" borderId="29" xfId="0" applyNumberFormat="1" applyFont="1" applyFill="1" applyBorder="1" applyAlignment="1">
      <alignment horizontal="center" vertical="center"/>
    </xf>
    <xf numFmtId="4" fontId="13" fillId="0" borderId="0" xfId="0" applyNumberFormat="1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3" fillId="0" borderId="26" xfId="0" applyFont="1" applyBorder="1" applyAlignment="1">
      <alignment horizontal="left" vertical="center"/>
    </xf>
    <xf numFmtId="0" fontId="13" fillId="0" borderId="28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13" fillId="0" borderId="12" xfId="0" applyFont="1" applyBorder="1" applyAlignment="1">
      <alignment vertical="center"/>
    </xf>
    <xf numFmtId="0" fontId="13" fillId="0" borderId="24" xfId="0" applyFont="1" applyBorder="1" applyAlignment="1">
      <alignment vertical="center"/>
    </xf>
    <xf numFmtId="0" fontId="13" fillId="0" borderId="25" xfId="0" applyFont="1" applyBorder="1" applyAlignment="1">
      <alignment vertical="center"/>
    </xf>
    <xf numFmtId="0" fontId="13" fillId="0" borderId="27" xfId="0" applyFont="1" applyBorder="1" applyAlignment="1">
      <alignment vertical="center"/>
    </xf>
    <xf numFmtId="0" fontId="13" fillId="0" borderId="27" xfId="0" applyFont="1" applyBorder="1"/>
    <xf numFmtId="0" fontId="13" fillId="0" borderId="29" xfId="0" applyFont="1" applyBorder="1" applyAlignment="1">
      <alignment vertical="center"/>
    </xf>
    <xf numFmtId="0" fontId="13" fillId="0" borderId="30" xfId="0" applyFont="1" applyBorder="1" applyAlignment="1">
      <alignment vertical="center"/>
    </xf>
    <xf numFmtId="0" fontId="13" fillId="0" borderId="4" xfId="0" applyFont="1" applyBorder="1" applyAlignment="1">
      <alignment horizontal="left"/>
    </xf>
    <xf numFmtId="0" fontId="13" fillId="0" borderId="3" xfId="0" applyFont="1" applyBorder="1" applyAlignment="1">
      <alignment horizontal="left" vertical="center"/>
    </xf>
    <xf numFmtId="0" fontId="13" fillId="0" borderId="3" xfId="0" applyFont="1" applyBorder="1" applyAlignment="1"/>
    <xf numFmtId="0" fontId="13" fillId="0" borderId="0" xfId="0" applyFont="1" applyBorder="1" applyAlignment="1"/>
    <xf numFmtId="4" fontId="13" fillId="0" borderId="1" xfId="0" applyNumberFormat="1" applyFont="1" applyBorder="1" applyAlignment="1">
      <alignment horizontal="left"/>
    </xf>
    <xf numFmtId="9" fontId="13" fillId="0" borderId="1" xfId="0" applyNumberFormat="1" applyFont="1" applyBorder="1" applyAlignment="1">
      <alignment horizontal="left"/>
    </xf>
    <xf numFmtId="0" fontId="13" fillId="0" borderId="32" xfId="0" applyFont="1" applyBorder="1" applyAlignment="1">
      <alignment horizontal="left"/>
    </xf>
    <xf numFmtId="0" fontId="13" fillId="0" borderId="0" xfId="0" applyFont="1" applyBorder="1" applyAlignment="1">
      <alignment horizontal="left" vertical="center"/>
    </xf>
    <xf numFmtId="0" fontId="13" fillId="0" borderId="26" xfId="0" applyFont="1" applyBorder="1" applyAlignment="1">
      <alignment horizontal="left" vertical="center"/>
    </xf>
    <xf numFmtId="0" fontId="13" fillId="0" borderId="28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Fill="1" applyAlignment="1"/>
    <xf numFmtId="0" fontId="4" fillId="0" borderId="0" xfId="0" applyFont="1"/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/>
    </xf>
    <xf numFmtId="4" fontId="4" fillId="0" borderId="12" xfId="0" applyNumberFormat="1" applyFont="1" applyBorder="1" applyAlignment="1">
      <alignment horizontal="center" vertical="center" wrapText="1"/>
    </xf>
    <xf numFmtId="4" fontId="4" fillId="0" borderId="29" xfId="0" applyNumberFormat="1" applyFont="1" applyBorder="1" applyAlignment="1">
      <alignment horizontal="center" vertical="center" wrapText="1"/>
    </xf>
    <xf numFmtId="165" fontId="4" fillId="0" borderId="12" xfId="0" applyNumberFormat="1" applyFont="1" applyFill="1" applyBorder="1" applyAlignment="1">
      <alignment horizontal="center" vertical="center"/>
    </xf>
    <xf numFmtId="165" fontId="4" fillId="0" borderId="29" xfId="0" applyNumberFormat="1" applyFont="1" applyFill="1" applyBorder="1" applyAlignment="1">
      <alignment horizontal="center" vertical="center"/>
    </xf>
    <xf numFmtId="4" fontId="4" fillId="0" borderId="12" xfId="0" applyNumberFormat="1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/>
    </xf>
    <xf numFmtId="0" fontId="13" fillId="0" borderId="29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 vertical="center"/>
    </xf>
    <xf numFmtId="4" fontId="1" fillId="8" borderId="2" xfId="0" applyNumberFormat="1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left"/>
    </xf>
    <xf numFmtId="0" fontId="1" fillId="8" borderId="6" xfId="0" applyFont="1" applyFill="1" applyBorder="1" applyAlignment="1">
      <alignment horizontal="center" vertical="center"/>
    </xf>
    <xf numFmtId="4" fontId="1" fillId="8" borderId="6" xfId="0" applyNumberFormat="1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left"/>
    </xf>
    <xf numFmtId="0" fontId="1" fillId="8" borderId="9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center" vertical="center"/>
    </xf>
    <xf numFmtId="4" fontId="1" fillId="8" borderId="5" xfId="0" applyNumberFormat="1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/>
    </xf>
    <xf numFmtId="0" fontId="1" fillId="8" borderId="5" xfId="0" applyFont="1" applyFill="1" applyBorder="1" applyAlignment="1">
      <alignment horizontal="left"/>
    </xf>
    <xf numFmtId="0" fontId="1" fillId="8" borderId="7" xfId="0" applyFont="1" applyFill="1" applyBorder="1" applyAlignment="1">
      <alignment horizontal="left"/>
    </xf>
    <xf numFmtId="0" fontId="18" fillId="8" borderId="0" xfId="0" applyFont="1" applyFill="1" applyAlignment="1">
      <alignment horizontal="left"/>
    </xf>
    <xf numFmtId="0" fontId="3" fillId="8" borderId="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/>
    <xf numFmtId="0" fontId="4" fillId="10" borderId="12" xfId="0" applyFont="1" applyFill="1" applyBorder="1" applyAlignment="1">
      <alignment horizontal="center" vertical="center"/>
    </xf>
    <xf numFmtId="0" fontId="4" fillId="10" borderId="29" xfId="0" applyFont="1" applyFill="1" applyBorder="1" applyAlignment="1">
      <alignment horizontal="center" vertical="center"/>
    </xf>
    <xf numFmtId="0" fontId="13" fillId="10" borderId="12" xfId="0" applyFont="1" applyFill="1" applyBorder="1" applyAlignment="1">
      <alignment horizontal="center" vertical="center"/>
    </xf>
    <xf numFmtId="0" fontId="13" fillId="10" borderId="29" xfId="0" applyFont="1" applyFill="1" applyBorder="1" applyAlignment="1">
      <alignment horizontal="center" vertical="center"/>
    </xf>
    <xf numFmtId="3" fontId="4" fillId="10" borderId="12" xfId="0" applyNumberFormat="1" applyFont="1" applyFill="1" applyBorder="1" applyAlignment="1">
      <alignment horizontal="center" vertical="center"/>
    </xf>
    <xf numFmtId="3" fontId="4" fillId="10" borderId="12" xfId="0" applyNumberFormat="1" applyFont="1" applyFill="1" applyBorder="1" applyAlignment="1">
      <alignment horizontal="center" vertical="center" wrapText="1"/>
    </xf>
    <xf numFmtId="3" fontId="4" fillId="10" borderId="29" xfId="0" applyNumberFormat="1" applyFont="1" applyFill="1" applyBorder="1" applyAlignment="1">
      <alignment horizontal="center" vertical="center"/>
    </xf>
    <xf numFmtId="3" fontId="4" fillId="10" borderId="29" xfId="0" applyNumberFormat="1" applyFont="1" applyFill="1" applyBorder="1" applyAlignment="1">
      <alignment horizontal="center" vertical="center" wrapText="1"/>
    </xf>
    <xf numFmtId="2" fontId="4" fillId="10" borderId="12" xfId="0" applyNumberFormat="1" applyFont="1" applyFill="1" applyBorder="1" applyAlignment="1">
      <alignment horizontal="center" vertical="center" wrapText="1"/>
    </xf>
    <xf numFmtId="0" fontId="4" fillId="10" borderId="12" xfId="0" applyFont="1" applyFill="1" applyBorder="1" applyAlignment="1">
      <alignment horizontal="center" vertical="center" wrapText="1"/>
    </xf>
    <xf numFmtId="2" fontId="4" fillId="10" borderId="29" xfId="0" applyNumberFormat="1" applyFont="1" applyFill="1" applyBorder="1" applyAlignment="1">
      <alignment horizontal="center" vertical="center" wrapText="1"/>
    </xf>
    <xf numFmtId="0" fontId="4" fillId="10" borderId="29" xfId="0" applyFont="1" applyFill="1" applyBorder="1" applyAlignment="1">
      <alignment horizontal="center" vertical="center" wrapText="1"/>
    </xf>
    <xf numFmtId="0" fontId="3" fillId="10" borderId="12" xfId="0" applyFont="1" applyFill="1" applyBorder="1" applyAlignment="1">
      <alignment horizontal="center"/>
    </xf>
    <xf numFmtId="0" fontId="3" fillId="10" borderId="29" xfId="0" applyFont="1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4" fillId="10" borderId="29" xfId="0" applyFont="1" applyFill="1" applyBorder="1" applyAlignment="1">
      <alignment horizontal="center"/>
    </xf>
    <xf numFmtId="4" fontId="4" fillId="10" borderId="1" xfId="0" applyNumberFormat="1" applyFont="1" applyFill="1" applyBorder="1" applyAlignment="1">
      <alignment horizontal="center" vertical="center"/>
    </xf>
    <xf numFmtId="4" fontId="4" fillId="10" borderId="8" xfId="0" applyNumberFormat="1" applyFont="1" applyFill="1" applyBorder="1" applyAlignment="1">
      <alignment horizontal="center" vertical="center"/>
    </xf>
    <xf numFmtId="4" fontId="4" fillId="10" borderId="4" xfId="0" applyNumberFormat="1" applyFont="1" applyFill="1" applyBorder="1" applyAlignment="1">
      <alignment horizontal="center" vertical="center"/>
    </xf>
    <xf numFmtId="0" fontId="18" fillId="8" borderId="0" xfId="0" applyFont="1" applyFill="1" applyAlignment="1">
      <alignment horizontal="left"/>
    </xf>
    <xf numFmtId="0" fontId="18" fillId="8" borderId="0" xfId="0" applyFont="1" applyFill="1" applyAlignment="1">
      <alignment horizontal="center"/>
    </xf>
    <xf numFmtId="165" fontId="4" fillId="8" borderId="1" xfId="0" applyNumberFormat="1" applyFont="1" applyFill="1" applyBorder="1" applyAlignment="1">
      <alignment horizontal="left"/>
    </xf>
    <xf numFmtId="0" fontId="13" fillId="8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left"/>
    </xf>
    <xf numFmtId="165" fontId="4" fillId="8" borderId="2" xfId="0" applyNumberFormat="1" applyFont="1" applyFill="1" applyBorder="1" applyAlignment="1">
      <alignment horizontal="center"/>
    </xf>
    <xf numFmtId="0" fontId="13" fillId="8" borderId="4" xfId="0" applyFont="1" applyFill="1" applyBorder="1" applyAlignment="1">
      <alignment horizontal="left"/>
    </xf>
    <xf numFmtId="0" fontId="13" fillId="8" borderId="5" xfId="0" applyFont="1" applyFill="1" applyBorder="1" applyAlignment="1"/>
    <xf numFmtId="0" fontId="13" fillId="8" borderId="5" xfId="0" applyFont="1" applyFill="1" applyBorder="1" applyAlignment="1">
      <alignment horizontal="center"/>
    </xf>
    <xf numFmtId="0" fontId="13" fillId="8" borderId="5" xfId="0" applyFont="1" applyFill="1" applyBorder="1" applyAlignment="1">
      <alignment horizontal="left"/>
    </xf>
    <xf numFmtId="0" fontId="13" fillId="8" borderId="0" xfId="0" applyFont="1" applyFill="1" applyBorder="1" applyAlignment="1">
      <alignment horizontal="center"/>
    </xf>
    <xf numFmtId="4" fontId="13" fillId="8" borderId="5" xfId="0" applyNumberFormat="1" applyFont="1" applyFill="1" applyBorder="1" applyAlignment="1">
      <alignment horizontal="right"/>
    </xf>
    <xf numFmtId="0" fontId="13" fillId="8" borderId="1" xfId="0" applyFont="1" applyFill="1" applyBorder="1" applyAlignment="1">
      <alignment horizontal="center" vertical="center"/>
    </xf>
    <xf numFmtId="0" fontId="13" fillId="8" borderId="2" xfId="0" applyFont="1" applyFill="1" applyBorder="1" applyAlignment="1">
      <alignment horizontal="center" vertical="center"/>
    </xf>
    <xf numFmtId="0" fontId="13" fillId="8" borderId="2" xfId="0" applyFont="1" applyFill="1" applyBorder="1" applyAlignment="1">
      <alignment horizontal="center" vertical="center" wrapText="1"/>
    </xf>
    <xf numFmtId="4" fontId="13" fillId="8" borderId="2" xfId="0" applyNumberFormat="1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/>
    </xf>
    <xf numFmtId="4" fontId="13" fillId="8" borderId="0" xfId="0" applyNumberFormat="1" applyFont="1" applyFill="1" applyBorder="1" applyAlignment="1">
      <alignment horizontal="center" vertical="center" wrapText="1"/>
    </xf>
    <xf numFmtId="0" fontId="13" fillId="8" borderId="0" xfId="0" applyFont="1" applyFill="1" applyAlignment="1">
      <alignment horizontal="center" vertical="center"/>
    </xf>
    <xf numFmtId="0" fontId="13" fillId="8" borderId="24" xfId="0" applyFont="1" applyFill="1" applyBorder="1" applyAlignment="1">
      <alignment horizontal="center" vertical="center"/>
    </xf>
    <xf numFmtId="0" fontId="13" fillId="8" borderId="24" xfId="0" applyFont="1" applyFill="1" applyBorder="1" applyAlignment="1">
      <alignment horizontal="center" vertical="center" wrapText="1"/>
    </xf>
    <xf numFmtId="4" fontId="13" fillId="8" borderId="24" xfId="0" applyNumberFormat="1" applyFont="1" applyFill="1" applyBorder="1" applyAlignment="1">
      <alignment horizontal="center" vertical="center" wrapText="1"/>
    </xf>
    <xf numFmtId="0" fontId="13" fillId="8" borderId="12" xfId="0" applyFont="1" applyFill="1" applyBorder="1" applyAlignment="1">
      <alignment horizontal="center" vertical="center"/>
    </xf>
    <xf numFmtId="0" fontId="13" fillId="8" borderId="12" xfId="0" applyFont="1" applyFill="1" applyBorder="1" applyAlignment="1">
      <alignment horizontal="center" vertical="center" wrapText="1"/>
    </xf>
    <xf numFmtId="4" fontId="13" fillId="8" borderId="12" xfId="0" applyNumberFormat="1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center" vertical="center"/>
    </xf>
    <xf numFmtId="0" fontId="13" fillId="8" borderId="29" xfId="0" applyFont="1" applyFill="1" applyBorder="1" applyAlignment="1">
      <alignment horizontal="center" vertical="center" wrapText="1"/>
    </xf>
    <xf numFmtId="4" fontId="13" fillId="8" borderId="29" xfId="0" applyNumberFormat="1" applyFont="1" applyFill="1" applyBorder="1" applyAlignment="1">
      <alignment horizontal="center" vertical="center" wrapText="1"/>
    </xf>
    <xf numFmtId="0" fontId="4" fillId="8" borderId="0" xfId="0" applyFont="1" applyFill="1"/>
    <xf numFmtId="0" fontId="13" fillId="8" borderId="0" xfId="0" applyFont="1" applyFill="1"/>
    <xf numFmtId="0" fontId="8" fillId="0" borderId="23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165" fontId="4" fillId="8" borderId="12" xfId="0" applyNumberFormat="1" applyFont="1" applyFill="1" applyBorder="1" applyAlignment="1">
      <alignment horizontal="center" vertical="center"/>
    </xf>
    <xf numFmtId="165" fontId="8" fillId="8" borderId="12" xfId="0" applyNumberFormat="1" applyFont="1" applyFill="1" applyBorder="1" applyAlignment="1">
      <alignment horizontal="center" vertical="center"/>
    </xf>
    <xf numFmtId="165" fontId="8" fillId="8" borderId="29" xfId="0" applyNumberFormat="1" applyFont="1" applyFill="1" applyBorder="1" applyAlignment="1">
      <alignment horizontal="center" vertical="center"/>
    </xf>
    <xf numFmtId="0" fontId="19" fillId="0" borderId="24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/>
    </xf>
    <xf numFmtId="0" fontId="8" fillId="8" borderId="23" xfId="0" applyFont="1" applyFill="1" applyBorder="1" applyAlignment="1">
      <alignment horizontal="center" vertical="center" wrapText="1"/>
    </xf>
    <xf numFmtId="0" fontId="4" fillId="8" borderId="24" xfId="0" applyFont="1" applyFill="1" applyBorder="1" applyAlignment="1">
      <alignment horizontal="center" vertical="center" wrapText="1"/>
    </xf>
    <xf numFmtId="0" fontId="8" fillId="8" borderId="24" xfId="0" applyFont="1" applyFill="1" applyBorder="1" applyAlignment="1">
      <alignment horizontal="center" vertical="center" wrapText="1"/>
    </xf>
    <xf numFmtId="2" fontId="8" fillId="0" borderId="24" xfId="0" applyNumberFormat="1" applyFont="1" applyBorder="1" applyAlignment="1">
      <alignment horizontal="center" vertical="center" wrapText="1"/>
    </xf>
    <xf numFmtId="2" fontId="8" fillId="8" borderId="24" xfId="0" applyNumberFormat="1" applyFont="1" applyFill="1" applyBorder="1" applyAlignment="1">
      <alignment horizontal="center" vertical="center" wrapText="1"/>
    </xf>
    <xf numFmtId="0" fontId="19" fillId="8" borderId="24" xfId="0" applyFont="1" applyFill="1" applyBorder="1" applyAlignment="1">
      <alignment horizontal="center"/>
    </xf>
    <xf numFmtId="0" fontId="19" fillId="8" borderId="24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 vertical="center" wrapText="1"/>
    </xf>
    <xf numFmtId="0" fontId="19" fillId="8" borderId="25" xfId="0" applyFont="1" applyFill="1" applyBorder="1" applyAlignment="1">
      <alignment horizontal="center" vertical="center"/>
    </xf>
    <xf numFmtId="0" fontId="19" fillId="0" borderId="23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/>
    </xf>
    <xf numFmtId="0" fontId="19" fillId="8" borderId="23" xfId="0" applyFont="1" applyFill="1" applyBorder="1" applyAlignment="1">
      <alignment horizontal="center" vertical="center" wrapText="1"/>
    </xf>
    <xf numFmtId="0" fontId="8" fillId="8" borderId="24" xfId="0" applyFont="1" applyFill="1" applyBorder="1" applyAlignment="1">
      <alignment horizontal="center"/>
    </xf>
    <xf numFmtId="0" fontId="8" fillId="8" borderId="24" xfId="0" applyFont="1" applyFill="1" applyBorder="1" applyAlignment="1">
      <alignment horizontal="center" vertical="center"/>
    </xf>
    <xf numFmtId="0" fontId="8" fillId="8" borderId="31" xfId="0" applyFont="1" applyFill="1" applyBorder="1" applyAlignment="1">
      <alignment horizontal="center" vertical="center" wrapText="1"/>
    </xf>
    <xf numFmtId="0" fontId="8" fillId="8" borderId="23" xfId="0" applyFont="1" applyFill="1" applyBorder="1" applyAlignment="1">
      <alignment wrapText="1"/>
    </xf>
    <xf numFmtId="0" fontId="4" fillId="8" borderId="12" xfId="0" applyFont="1" applyFill="1" applyBorder="1" applyAlignment="1">
      <alignment horizontal="center" vertical="center"/>
    </xf>
    <xf numFmtId="0" fontId="4" fillId="8" borderId="29" xfId="0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wrapText="1"/>
    </xf>
    <xf numFmtId="0" fontId="6" fillId="8" borderId="24" xfId="0" applyFont="1" applyFill="1" applyBorder="1" applyAlignment="1">
      <alignment horizontal="center" vertical="center" wrapText="1"/>
    </xf>
    <xf numFmtId="4" fontId="4" fillId="8" borderId="12" xfId="0" applyNumberFormat="1" applyFont="1" applyFill="1" applyBorder="1" applyAlignment="1">
      <alignment horizontal="center" vertical="center" wrapText="1"/>
    </xf>
    <xf numFmtId="4" fontId="4" fillId="8" borderId="29" xfId="0" applyNumberFormat="1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wrapText="1"/>
    </xf>
    <xf numFmtId="0" fontId="6" fillId="0" borderId="24" xfId="0" applyFont="1" applyBorder="1" applyAlignment="1">
      <alignment horizontal="center" vertical="center" wrapText="1"/>
    </xf>
    <xf numFmtId="0" fontId="19" fillId="8" borderId="2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wrapText="1"/>
    </xf>
    <xf numFmtId="0" fontId="1" fillId="0" borderId="2" xfId="0" applyFont="1" applyBorder="1" applyAlignment="1">
      <alignment horizontal="left" wrapText="1"/>
    </xf>
    <xf numFmtId="9" fontId="1" fillId="0" borderId="2" xfId="0" applyNumberFormat="1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8" borderId="12" xfId="0" applyFont="1" applyFill="1" applyBorder="1" applyAlignment="1">
      <alignment horizontal="left"/>
    </xf>
    <xf numFmtId="0" fontId="3" fillId="0" borderId="12" xfId="0" applyFont="1" applyBorder="1" applyAlignment="1">
      <alignment horizontal="left"/>
    </xf>
    <xf numFmtId="4" fontId="3" fillId="0" borderId="12" xfId="0" applyNumberFormat="1" applyFont="1" applyBorder="1" applyAlignment="1">
      <alignment horizontal="left"/>
    </xf>
    <xf numFmtId="0" fontId="3" fillId="0" borderId="12" xfId="0" applyFont="1" applyBorder="1" applyAlignment="1">
      <alignment horizontal="left" wrapText="1"/>
    </xf>
    <xf numFmtId="0" fontId="1" fillId="0" borderId="0" xfId="0" applyFont="1" applyAlignment="1">
      <alignment horizontal="center"/>
    </xf>
    <xf numFmtId="0" fontId="3" fillId="0" borderId="18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19" xfId="0" applyFont="1" applyBorder="1" applyAlignment="1">
      <alignment horizontal="left"/>
    </xf>
    <xf numFmtId="0" fontId="2" fillId="8" borderId="12" xfId="0" applyFont="1" applyFill="1" applyBorder="1" applyAlignment="1">
      <alignment horizontal="center" vertical="center"/>
    </xf>
    <xf numFmtId="0" fontId="2" fillId="8" borderId="18" xfId="0" applyFont="1" applyFill="1" applyBorder="1" applyAlignment="1">
      <alignment horizontal="left"/>
    </xf>
    <xf numFmtId="0" fontId="2" fillId="8" borderId="19" xfId="0" applyFont="1" applyFill="1" applyBorder="1" applyAlignment="1">
      <alignment horizontal="left"/>
    </xf>
    <xf numFmtId="0" fontId="2" fillId="8" borderId="18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2" fillId="8" borderId="19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3" fontId="3" fillId="0" borderId="18" xfId="0" applyNumberFormat="1" applyFont="1" applyBorder="1" applyAlignment="1">
      <alignment horizontal="left"/>
    </xf>
    <xf numFmtId="3" fontId="3" fillId="0" borderId="19" xfId="0" applyNumberFormat="1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3" fontId="3" fillId="0" borderId="10" xfId="0" applyNumberFormat="1" applyFont="1" applyBorder="1" applyAlignment="1">
      <alignment horizontal="left"/>
    </xf>
    <xf numFmtId="0" fontId="18" fillId="8" borderId="0" xfId="0" applyFont="1" applyFill="1" applyAlignment="1">
      <alignment horizontal="left"/>
    </xf>
    <xf numFmtId="0" fontId="18" fillId="8" borderId="0" xfId="0" applyFont="1" applyFill="1" applyAlignment="1">
      <alignment horizontal="center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13" fillId="0" borderId="28" xfId="0" applyFont="1" applyBorder="1" applyAlignment="1">
      <alignment horizontal="left" vertical="center"/>
    </xf>
    <xf numFmtId="0" fontId="13" fillId="0" borderId="29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/>
    </xf>
    <xf numFmtId="0" fontId="13" fillId="0" borderId="23" xfId="0" applyFont="1" applyBorder="1" applyAlignment="1">
      <alignment horizontal="left" vertical="center"/>
    </xf>
    <xf numFmtId="0" fontId="13" fillId="0" borderId="24" xfId="0" applyFont="1" applyBorder="1" applyAlignment="1">
      <alignment horizontal="left" vertical="center"/>
    </xf>
    <xf numFmtId="0" fontId="13" fillId="8" borderId="0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wrapText="1"/>
    </xf>
    <xf numFmtId="0" fontId="13" fillId="0" borderId="2" xfId="0" applyFont="1" applyBorder="1" applyAlignment="1">
      <alignment horizontal="left" wrapText="1"/>
    </xf>
    <xf numFmtId="0" fontId="13" fillId="0" borderId="1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3" fillId="0" borderId="28" xfId="0" applyFont="1" applyBorder="1" applyAlignment="1">
      <alignment horizontal="left"/>
    </xf>
    <xf numFmtId="0" fontId="13" fillId="0" borderId="29" xfId="0" applyFont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13" fillId="0" borderId="23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left" wrapText="1"/>
    </xf>
    <xf numFmtId="0" fontId="13" fillId="0" borderId="12" xfId="0" applyFont="1" applyBorder="1" applyAlignment="1">
      <alignment horizontal="left" wrapText="1"/>
    </xf>
    <xf numFmtId="0" fontId="13" fillId="0" borderId="26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6" fillId="0" borderId="0" xfId="0" applyFont="1"/>
    <xf numFmtId="0" fontId="18" fillId="0" borderId="0" xfId="0" applyFont="1"/>
    <xf numFmtId="0" fontId="18" fillId="0" borderId="0" xfId="0" applyFont="1" applyAlignment="1">
      <alignment horizontal="left" vertical="center"/>
    </xf>
    <xf numFmtId="4" fontId="18" fillId="0" borderId="0" xfId="0" applyNumberFormat="1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2" fontId="18" fillId="0" borderId="0" xfId="0" applyNumberFormat="1" applyFont="1"/>
    <xf numFmtId="4" fontId="18" fillId="0" borderId="0" xfId="0" applyNumberFormat="1" applyFont="1" applyAlignment="1">
      <alignment horizontal="left"/>
    </xf>
    <xf numFmtId="0" fontId="18" fillId="0" borderId="0" xfId="0" applyFont="1" applyAlignment="1">
      <alignment horizontal="center" vertical="center"/>
    </xf>
    <xf numFmtId="3" fontId="18" fillId="0" borderId="0" xfId="0" applyNumberFormat="1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left"/>
    </xf>
    <xf numFmtId="3" fontId="18" fillId="0" borderId="0" xfId="0" applyNumberFormat="1" applyFont="1"/>
    <xf numFmtId="3" fontId="18" fillId="8" borderId="0" xfId="0" applyNumberFormat="1" applyFont="1" applyFill="1"/>
    <xf numFmtId="0" fontId="18" fillId="8" borderId="0" xfId="0" applyFont="1" applyFill="1"/>
    <xf numFmtId="2" fontId="18" fillId="8" borderId="0" xfId="0" applyNumberFormat="1" applyFont="1" applyFill="1"/>
    <xf numFmtId="4" fontId="18" fillId="8" borderId="0" xfId="0" applyNumberFormat="1" applyFont="1" applyFill="1" applyAlignment="1">
      <alignment horizontal="left"/>
    </xf>
    <xf numFmtId="164" fontId="18" fillId="8" borderId="0" xfId="0" applyNumberFormat="1" applyFont="1" applyFill="1" applyAlignment="1">
      <alignment horizontal="right"/>
    </xf>
    <xf numFmtId="2" fontId="18" fillId="8" borderId="0" xfId="0" applyNumberFormat="1" applyFont="1" applyFill="1" applyAlignment="1">
      <alignment horizontal="center"/>
    </xf>
    <xf numFmtId="0" fontId="18" fillId="8" borderId="12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center" vertical="top" wrapText="1"/>
    </xf>
    <xf numFmtId="0" fontId="18" fillId="0" borderId="12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left" wrapText="1"/>
    </xf>
    <xf numFmtId="0" fontId="18" fillId="0" borderId="18" xfId="0" applyFont="1" applyBorder="1" applyAlignment="1">
      <alignment horizontal="center" vertical="center"/>
    </xf>
    <xf numFmtId="4" fontId="6" fillId="9" borderId="12" xfId="0" applyNumberFormat="1" applyFont="1" applyFill="1" applyBorder="1" applyAlignment="1">
      <alignment horizontal="left" vertical="center"/>
    </xf>
    <xf numFmtId="0" fontId="18" fillId="8" borderId="12" xfId="0" applyFont="1" applyFill="1" applyBorder="1" applyAlignment="1">
      <alignment horizontal="left" vertical="center"/>
    </xf>
    <xf numFmtId="0" fontId="18" fillId="0" borderId="12" xfId="0" applyFont="1" applyBorder="1" applyAlignment="1">
      <alignment horizontal="left" wrapText="1"/>
    </xf>
    <xf numFmtId="4" fontId="18" fillId="0" borderId="12" xfId="0" applyNumberFormat="1" applyFont="1" applyBorder="1" applyAlignment="1">
      <alignment horizontal="left"/>
    </xf>
    <xf numFmtId="4" fontId="18" fillId="0" borderId="12" xfId="0" applyNumberFormat="1" applyFont="1" applyBorder="1" applyAlignment="1">
      <alignment horizontal="left"/>
    </xf>
    <xf numFmtId="0" fontId="18" fillId="0" borderId="12" xfId="0" applyFont="1" applyBorder="1" applyAlignment="1"/>
    <xf numFmtId="9" fontId="18" fillId="0" borderId="12" xfId="0" applyNumberFormat="1" applyFont="1" applyBorder="1" applyAlignment="1">
      <alignment horizontal="left"/>
    </xf>
    <xf numFmtId="0" fontId="18" fillId="0" borderId="12" xfId="0" applyFont="1" applyBorder="1" applyAlignment="1">
      <alignment horizontal="left"/>
    </xf>
    <xf numFmtId="4" fontId="18" fillId="0" borderId="12" xfId="0" applyNumberFormat="1" applyFont="1" applyBorder="1" applyAlignment="1">
      <alignment horizontal="center" vertical="center"/>
    </xf>
    <xf numFmtId="4" fontId="18" fillId="0" borderId="12" xfId="0" applyNumberFormat="1" applyFont="1" applyBorder="1" applyAlignment="1">
      <alignment horizontal="left" vertical="center"/>
    </xf>
    <xf numFmtId="2" fontId="18" fillId="0" borderId="12" xfId="0" applyNumberFormat="1" applyFont="1" applyBorder="1" applyAlignment="1">
      <alignment horizontal="center"/>
    </xf>
    <xf numFmtId="4" fontId="18" fillId="0" borderId="12" xfId="0" applyNumberFormat="1" applyFont="1" applyBorder="1" applyAlignment="1">
      <alignment horizontal="center"/>
    </xf>
    <xf numFmtId="4" fontId="18" fillId="0" borderId="12" xfId="0" applyNumberFormat="1" applyFont="1" applyBorder="1"/>
    <xf numFmtId="0" fontId="18" fillId="0" borderId="12" xfId="0" applyFont="1" applyBorder="1" applyAlignment="1">
      <alignment horizontal="center" vertical="center"/>
    </xf>
    <xf numFmtId="0" fontId="18" fillId="0" borderId="12" xfId="0" applyFont="1" applyBorder="1"/>
    <xf numFmtId="165" fontId="18" fillId="0" borderId="12" xfId="0" applyNumberFormat="1" applyFont="1" applyBorder="1"/>
    <xf numFmtId="2" fontId="18" fillId="0" borderId="12" xfId="0" applyNumberFormat="1" applyFont="1" applyBorder="1" applyAlignment="1">
      <alignment horizontal="left"/>
    </xf>
    <xf numFmtId="4" fontId="18" fillId="0" borderId="18" xfId="0" applyNumberFormat="1" applyFont="1" applyBorder="1" applyAlignment="1">
      <alignment horizontal="left"/>
    </xf>
    <xf numFmtId="4" fontId="18" fillId="0" borderId="10" xfId="0" applyNumberFormat="1" applyFont="1" applyBorder="1" applyAlignment="1">
      <alignment horizontal="left"/>
    </xf>
    <xf numFmtId="4" fontId="18" fillId="0" borderId="19" xfId="0" applyNumberFormat="1" applyFont="1" applyBorder="1" applyAlignment="1">
      <alignment horizontal="left"/>
    </xf>
    <xf numFmtId="2" fontId="18" fillId="0" borderId="12" xfId="0" applyNumberFormat="1" applyFont="1" applyBorder="1" applyAlignment="1">
      <alignment horizontal="left"/>
    </xf>
    <xf numFmtId="0" fontId="18" fillId="0" borderId="12" xfId="0" applyFont="1" applyBorder="1" applyAlignment="1"/>
    <xf numFmtId="164" fontId="18" fillId="0" borderId="12" xfId="0" applyNumberFormat="1" applyFont="1" applyBorder="1" applyAlignment="1">
      <alignment horizontal="left"/>
    </xf>
    <xf numFmtId="0" fontId="18" fillId="0" borderId="0" xfId="0" applyFont="1" applyAlignment="1"/>
    <xf numFmtId="0" fontId="18" fillId="8" borderId="18" xfId="0" applyFont="1" applyFill="1" applyBorder="1" applyAlignment="1">
      <alignment horizontal="center" vertical="center"/>
    </xf>
    <xf numFmtId="3" fontId="18" fillId="8" borderId="12" xfId="0" applyNumberFormat="1" applyFont="1" applyFill="1" applyBorder="1" applyAlignment="1">
      <alignment horizontal="left"/>
    </xf>
    <xf numFmtId="165" fontId="18" fillId="8" borderId="12" xfId="0" applyNumberFormat="1" applyFont="1" applyFill="1" applyBorder="1" applyAlignment="1"/>
    <xf numFmtId="165" fontId="18" fillId="8" borderId="18" xfId="0" applyNumberFormat="1" applyFont="1" applyFill="1" applyBorder="1" applyAlignment="1"/>
    <xf numFmtId="165" fontId="18" fillId="8" borderId="10" xfId="0" applyNumberFormat="1" applyFont="1" applyFill="1" applyBorder="1" applyAlignment="1"/>
    <xf numFmtId="165" fontId="18" fillId="8" borderId="19" xfId="0" applyNumberFormat="1" applyFont="1" applyFill="1" applyBorder="1" applyAlignment="1"/>
    <xf numFmtId="0" fontId="18" fillId="8" borderId="18" xfId="0" applyFont="1" applyFill="1" applyBorder="1" applyAlignment="1"/>
    <xf numFmtId="0" fontId="18" fillId="8" borderId="19" xfId="0" applyFont="1" applyFill="1" applyBorder="1" applyAlignment="1"/>
    <xf numFmtId="2" fontId="18" fillId="8" borderId="12" xfId="0" applyNumberFormat="1" applyFont="1" applyFill="1" applyBorder="1" applyAlignment="1">
      <alignment horizontal="left"/>
    </xf>
    <xf numFmtId="0" fontId="18" fillId="8" borderId="12" xfId="0" applyFont="1" applyFill="1" applyBorder="1" applyAlignment="1"/>
    <xf numFmtId="165" fontId="18" fillId="8" borderId="18" xfId="0" applyNumberFormat="1" applyFont="1" applyFill="1" applyBorder="1" applyAlignment="1">
      <alignment horizontal="left"/>
    </xf>
    <xf numFmtId="165" fontId="18" fillId="8" borderId="19" xfId="0" applyNumberFormat="1" applyFont="1" applyFill="1" applyBorder="1" applyAlignment="1">
      <alignment horizontal="left"/>
    </xf>
    <xf numFmtId="165" fontId="18" fillId="8" borderId="18" xfId="0" applyNumberFormat="1" applyFont="1" applyFill="1" applyBorder="1" applyAlignment="1">
      <alignment horizontal="center" vertical="center"/>
    </xf>
    <xf numFmtId="165" fontId="18" fillId="8" borderId="19" xfId="0" applyNumberFormat="1" applyFont="1" applyFill="1" applyBorder="1" applyAlignment="1">
      <alignment horizontal="center" vertical="center"/>
    </xf>
    <xf numFmtId="165" fontId="18" fillId="8" borderId="10" xfId="0" applyNumberFormat="1" applyFont="1" applyFill="1" applyBorder="1" applyAlignment="1">
      <alignment horizontal="left"/>
    </xf>
    <xf numFmtId="0" fontId="18" fillId="8" borderId="18" xfId="0" applyFont="1" applyFill="1" applyBorder="1"/>
    <xf numFmtId="3" fontId="18" fillId="8" borderId="12" xfId="0" applyNumberFormat="1" applyFont="1" applyFill="1" applyBorder="1" applyAlignment="1">
      <alignment horizontal="center"/>
    </xf>
    <xf numFmtId="0" fontId="18" fillId="8" borderId="0" xfId="0" applyFont="1" applyFill="1" applyAlignment="1">
      <alignment horizontal="left" vertical="center"/>
    </xf>
    <xf numFmtId="0" fontId="18" fillId="8" borderId="0" xfId="0" applyFont="1" applyFill="1" applyAlignment="1"/>
    <xf numFmtId="0" fontId="9" fillId="7" borderId="0" xfId="0" applyFont="1" applyFill="1" applyAlignment="1">
      <alignment horizontal="center"/>
    </xf>
    <xf numFmtId="0" fontId="18" fillId="0" borderId="0" xfId="0" applyFont="1" applyFill="1"/>
    <xf numFmtId="0" fontId="18" fillId="9" borderId="1" xfId="0" applyFont="1" applyFill="1" applyBorder="1" applyAlignment="1">
      <alignment wrapText="1"/>
    </xf>
    <xf numFmtId="0" fontId="6" fillId="9" borderId="11" xfId="0" applyFont="1" applyFill="1" applyBorder="1"/>
    <xf numFmtId="0" fontId="6" fillId="8" borderId="3" xfId="0" applyFont="1" applyFill="1" applyBorder="1"/>
    <xf numFmtId="0" fontId="18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9" borderId="0" xfId="0" applyFont="1" applyFill="1" applyBorder="1" applyAlignment="1">
      <alignment horizontal="center"/>
    </xf>
    <xf numFmtId="0" fontId="8" fillId="9" borderId="0" xfId="0" applyFont="1" applyFill="1" applyBorder="1" applyAlignment="1">
      <alignment horizontal="center"/>
    </xf>
    <xf numFmtId="0" fontId="6" fillId="8" borderId="0" xfId="0" applyFont="1" applyFill="1" applyBorder="1"/>
    <xf numFmtId="0" fontId="6" fillId="0" borderId="0" xfId="0" applyFont="1" applyFill="1" applyBorder="1"/>
    <xf numFmtId="0" fontId="9" fillId="0" borderId="6" xfId="0" applyFont="1" applyBorder="1" applyAlignment="1">
      <alignment horizontal="center"/>
    </xf>
    <xf numFmtId="0" fontId="6" fillId="8" borderId="0" xfId="0" applyFont="1" applyFill="1"/>
    <xf numFmtId="0" fontId="18" fillId="3" borderId="1" xfId="0" applyFont="1" applyFill="1" applyBorder="1" applyAlignment="1">
      <alignment horizontal="center"/>
    </xf>
    <xf numFmtId="0" fontId="18" fillId="3" borderId="3" xfId="0" applyFont="1" applyFill="1" applyBorder="1" applyAlignment="1">
      <alignment horizontal="center"/>
    </xf>
    <xf numFmtId="0" fontId="18" fillId="3" borderId="1" xfId="0" applyFont="1" applyFill="1" applyBorder="1"/>
    <xf numFmtId="0" fontId="18" fillId="3" borderId="3" xfId="0" applyFont="1" applyFill="1" applyBorder="1"/>
    <xf numFmtId="0" fontId="18" fillId="0" borderId="0" xfId="0" applyFont="1" applyFill="1" applyBorder="1" applyAlignment="1">
      <alignment horizontal="center"/>
    </xf>
    <xf numFmtId="0" fontId="6" fillId="9" borderId="10" xfId="0" applyFont="1" applyFill="1" applyBorder="1" applyAlignment="1">
      <alignment horizontal="right"/>
    </xf>
    <xf numFmtId="0" fontId="18" fillId="4" borderId="1" xfId="0" applyFont="1" applyFill="1" applyBorder="1" applyAlignment="1">
      <alignment horizontal="center"/>
    </xf>
    <xf numFmtId="0" fontId="18" fillId="4" borderId="3" xfId="0" applyFont="1" applyFill="1" applyBorder="1" applyAlignment="1">
      <alignment horizontal="center"/>
    </xf>
    <xf numFmtId="0" fontId="18" fillId="3" borderId="2" xfId="0" applyFont="1" applyFill="1" applyBorder="1" applyAlignment="1">
      <alignment horizontal="center"/>
    </xf>
    <xf numFmtId="0" fontId="6" fillId="9" borderId="0" xfId="0" applyFont="1" applyFill="1" applyAlignment="1">
      <alignment horizontal="right"/>
    </xf>
    <xf numFmtId="0" fontId="18" fillId="4" borderId="2" xfId="0" applyFont="1" applyFill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0" fontId="18" fillId="0" borderId="0" xfId="0" applyFont="1" applyFill="1" applyBorder="1"/>
    <xf numFmtId="0" fontId="6" fillId="9" borderId="10" xfId="0" applyFont="1" applyFill="1" applyBorder="1" applyAlignment="1">
      <alignment vertical="center"/>
    </xf>
    <xf numFmtId="0" fontId="18" fillId="4" borderId="4" xfId="0" applyFont="1" applyFill="1" applyBorder="1" applyAlignment="1">
      <alignment horizontal="center"/>
    </xf>
    <xf numFmtId="0" fontId="18" fillId="4" borderId="7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5" borderId="3" xfId="0" applyFont="1" applyFill="1" applyBorder="1" applyAlignment="1">
      <alignment horizontal="center"/>
    </xf>
    <xf numFmtId="0" fontId="18" fillId="4" borderId="8" xfId="0" applyFont="1" applyFill="1" applyBorder="1" applyAlignment="1">
      <alignment horizontal="center"/>
    </xf>
    <xf numFmtId="0" fontId="18" fillId="4" borderId="9" xfId="0" applyFont="1" applyFill="1" applyBorder="1" applyAlignment="1">
      <alignment horizontal="center"/>
    </xf>
    <xf numFmtId="0" fontId="18" fillId="5" borderId="4" xfId="0" applyFont="1" applyFill="1" applyBorder="1" applyAlignment="1">
      <alignment horizontal="center"/>
    </xf>
    <xf numFmtId="0" fontId="18" fillId="5" borderId="7" xfId="0" applyFont="1" applyFill="1" applyBorder="1" applyAlignment="1">
      <alignment horizontal="center"/>
    </xf>
    <xf numFmtId="0" fontId="6" fillId="9" borderId="0" xfId="0" applyFont="1" applyFill="1"/>
    <xf numFmtId="0" fontId="6" fillId="0" borderId="0" xfId="0" applyFont="1" applyFill="1"/>
    <xf numFmtId="0" fontId="6" fillId="0" borderId="0" xfId="0" applyFont="1" applyAlignment="1">
      <alignment horizontal="right"/>
    </xf>
    <xf numFmtId="0" fontId="18" fillId="5" borderId="8" xfId="0" applyFont="1" applyFill="1" applyBorder="1" applyAlignment="1">
      <alignment horizontal="center"/>
    </xf>
    <xf numFmtId="0" fontId="18" fillId="5" borderId="9" xfId="0" applyFont="1" applyFill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0" fontId="6" fillId="6" borderId="1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left"/>
    </xf>
    <xf numFmtId="0" fontId="6" fillId="8" borderId="12" xfId="0" applyFont="1" applyFill="1" applyBorder="1"/>
    <xf numFmtId="0" fontId="6" fillId="8" borderId="12" xfId="0" applyFont="1" applyFill="1" applyBorder="1" applyAlignment="1">
      <alignment horizontal="left"/>
    </xf>
    <xf numFmtId="164" fontId="6" fillId="8" borderId="12" xfId="0" applyNumberFormat="1" applyFont="1" applyFill="1" applyBorder="1"/>
    <xf numFmtId="0" fontId="6" fillId="0" borderId="0" xfId="0" applyFont="1" applyBorder="1" applyAlignment="1">
      <alignment horizontal="left"/>
    </xf>
    <xf numFmtId="164" fontId="6" fillId="8" borderId="0" xfId="0" applyNumberFormat="1" applyFont="1" applyFill="1" applyBorder="1"/>
    <xf numFmtId="0" fontId="18" fillId="0" borderId="0" xfId="0" applyFont="1" applyAlignment="1">
      <alignment horizontal="left"/>
    </xf>
    <xf numFmtId="0" fontId="6" fillId="0" borderId="12" xfId="0" applyFont="1" applyBorder="1" applyAlignment="1">
      <alignment horizontal="left" wrapText="1"/>
    </xf>
    <xf numFmtId="0" fontId="6" fillId="0" borderId="12" xfId="0" applyFont="1" applyBorder="1" applyAlignment="1">
      <alignment horizontal="center" vertical="center"/>
    </xf>
    <xf numFmtId="4" fontId="6" fillId="0" borderId="12" xfId="0" applyNumberFormat="1" applyFont="1" applyBorder="1" applyAlignment="1">
      <alignment horizontal="left"/>
    </xf>
    <xf numFmtId="4" fontId="6" fillId="0" borderId="18" xfId="0" applyNumberFormat="1" applyFont="1" applyBorder="1" applyAlignment="1">
      <alignment horizontal="left"/>
    </xf>
    <xf numFmtId="4" fontId="6" fillId="0" borderId="10" xfId="0" applyNumberFormat="1" applyFont="1" applyBorder="1" applyAlignment="1">
      <alignment horizontal="left"/>
    </xf>
    <xf numFmtId="4" fontId="6" fillId="0" borderId="19" xfId="0" applyNumberFormat="1" applyFont="1" applyBorder="1" applyAlignment="1">
      <alignment horizontal="left"/>
    </xf>
    <xf numFmtId="0" fontId="6" fillId="0" borderId="12" xfId="0" applyNumberFormat="1" applyFont="1" applyBorder="1" applyAlignment="1">
      <alignment horizontal="left"/>
    </xf>
    <xf numFmtId="49" fontId="6" fillId="0" borderId="12" xfId="0" applyNumberFormat="1" applyFont="1" applyBorder="1" applyAlignment="1">
      <alignment horizontal="left"/>
    </xf>
    <xf numFmtId="3" fontId="6" fillId="0" borderId="12" xfId="0" applyNumberFormat="1" applyFont="1" applyBorder="1" applyAlignment="1">
      <alignment horizontal="left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6" fillId="8" borderId="12" xfId="0" applyFont="1" applyFill="1" applyBorder="1" applyAlignment="1">
      <alignment horizontal="center" vertical="top" wrapText="1"/>
    </xf>
    <xf numFmtId="0" fontId="6" fillId="9" borderId="12" xfId="0" applyFont="1" applyFill="1" applyBorder="1"/>
    <xf numFmtId="2" fontId="6" fillId="0" borderId="12" xfId="0" applyNumberFormat="1" applyFont="1" applyBorder="1" applyAlignment="1">
      <alignment horizontal="left" wrapText="1"/>
    </xf>
    <xf numFmtId="0" fontId="6" fillId="0" borderId="12" xfId="0" applyFont="1" applyBorder="1" applyAlignment="1">
      <alignment horizontal="left" vertical="top" wrapText="1"/>
    </xf>
    <xf numFmtId="0" fontId="6" fillId="9" borderId="12" xfId="0" applyFont="1" applyFill="1" applyBorder="1" applyAlignment="1">
      <alignment horizontal="right" vertical="center"/>
    </xf>
    <xf numFmtId="0" fontId="6" fillId="8" borderId="12" xfId="0" applyFont="1" applyFill="1" applyBorder="1" applyAlignment="1">
      <alignment horizontal="left" vertical="center"/>
    </xf>
    <xf numFmtId="0" fontId="6" fillId="8" borderId="12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65" fontId="6" fillId="0" borderId="12" xfId="0" applyNumberFormat="1" applyFont="1" applyBorder="1"/>
    <xf numFmtId="0" fontId="6" fillId="0" borderId="12" xfId="0" applyFont="1" applyBorder="1"/>
    <xf numFmtId="4" fontId="6" fillId="0" borderId="12" xfId="0" applyNumberFormat="1" applyFont="1" applyBorder="1" applyAlignment="1">
      <alignment horizontal="left"/>
    </xf>
    <xf numFmtId="4" fontId="6" fillId="0" borderId="12" xfId="0" applyNumberFormat="1" applyFont="1" applyBorder="1" applyAlignment="1"/>
    <xf numFmtId="0" fontId="6" fillId="0" borderId="12" xfId="0" applyFont="1" applyBorder="1" applyAlignment="1">
      <alignment horizontal="left"/>
    </xf>
    <xf numFmtId="0" fontId="6" fillId="0" borderId="12" xfId="0" applyNumberFormat="1" applyFont="1" applyBorder="1" applyAlignment="1">
      <alignment horizontal="left"/>
    </xf>
    <xf numFmtId="3" fontId="6" fillId="0" borderId="12" xfId="0" applyNumberFormat="1" applyFont="1" applyBorder="1" applyAlignment="1">
      <alignment horizontal="left"/>
    </xf>
    <xf numFmtId="164" fontId="6" fillId="0" borderId="12" xfId="0" applyNumberFormat="1" applyFont="1" applyBorder="1" applyAlignment="1">
      <alignment horizontal="right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3" fontId="3" fillId="8" borderId="12" xfId="0" applyNumberFormat="1" applyFont="1" applyFill="1" applyBorder="1" applyAlignment="1">
      <alignment horizontal="left"/>
    </xf>
    <xf numFmtId="4" fontId="3" fillId="8" borderId="12" xfId="0" applyNumberFormat="1" applyFont="1" applyFill="1" applyBorder="1" applyAlignment="1"/>
    <xf numFmtId="4" fontId="6" fillId="0" borderId="18" xfId="0" applyNumberFormat="1" applyFont="1" applyBorder="1" applyAlignment="1"/>
    <xf numFmtId="4" fontId="6" fillId="0" borderId="10" xfId="0" applyNumberFormat="1" applyFont="1" applyBorder="1" applyAlignment="1"/>
    <xf numFmtId="4" fontId="6" fillId="0" borderId="19" xfId="0" applyNumberFormat="1" applyFont="1" applyBorder="1" applyAlignment="1"/>
    <xf numFmtId="3" fontId="6" fillId="0" borderId="18" xfId="0" applyNumberFormat="1" applyFont="1" applyBorder="1" applyAlignment="1">
      <alignment horizontal="left"/>
    </xf>
    <xf numFmtId="3" fontId="6" fillId="0" borderId="19" xfId="0" applyNumberFormat="1" applyFont="1" applyBorder="1" applyAlignment="1">
      <alignment horizontal="left"/>
    </xf>
    <xf numFmtId="0" fontId="21" fillId="0" borderId="0" xfId="0" applyFont="1"/>
    <xf numFmtId="0" fontId="2" fillId="8" borderId="13" xfId="0" applyFont="1" applyFill="1" applyBorder="1"/>
    <xf numFmtId="3" fontId="6" fillId="8" borderId="12" xfId="0" applyNumberFormat="1" applyFont="1" applyFill="1" applyBorder="1" applyAlignment="1">
      <alignment horizontal="left"/>
    </xf>
    <xf numFmtId="4" fontId="6" fillId="8" borderId="12" xfId="0" applyNumberFormat="1" applyFont="1" applyFill="1" applyBorder="1" applyAlignment="1">
      <alignment horizontal="left"/>
    </xf>
    <xf numFmtId="0" fontId="6" fillId="8" borderId="18" xfId="0" applyFont="1" applyFill="1" applyBorder="1" applyAlignment="1">
      <alignment horizontal="left"/>
    </xf>
    <xf numFmtId="0" fontId="6" fillId="8" borderId="10" xfId="0" applyFont="1" applyFill="1" applyBorder="1" applyAlignment="1">
      <alignment horizontal="left"/>
    </xf>
    <xf numFmtId="0" fontId="6" fillId="8" borderId="19" xfId="0" applyFont="1" applyFill="1" applyBorder="1" applyAlignment="1">
      <alignment horizontal="left"/>
    </xf>
    <xf numFmtId="3" fontId="18" fillId="0" borderId="0" xfId="0" applyNumberFormat="1" applyFont="1" applyBorder="1"/>
    <xf numFmtId="165" fontId="18" fillId="0" borderId="0" xfId="0" applyNumberFormat="1" applyFont="1" applyFill="1" applyBorder="1"/>
    <xf numFmtId="165" fontId="18" fillId="0" borderId="0" xfId="0" applyNumberFormat="1" applyFont="1" applyFill="1" applyBorder="1" applyAlignment="1"/>
    <xf numFmtId="0" fontId="18" fillId="8" borderId="0" xfId="0" applyFont="1" applyFill="1" applyBorder="1" applyAlignment="1">
      <alignment horizontal="right"/>
    </xf>
    <xf numFmtId="0" fontId="18" fillId="8" borderId="0" xfId="0" applyFont="1" applyFill="1" applyBorder="1"/>
    <xf numFmtId="3" fontId="18" fillId="8" borderId="0" xfId="0" applyNumberFormat="1" applyFont="1" applyFill="1" applyBorder="1"/>
    <xf numFmtId="0" fontId="18" fillId="8" borderId="0" xfId="0" applyFont="1" applyFill="1" applyBorder="1" applyAlignment="1">
      <alignment horizontal="left"/>
    </xf>
    <xf numFmtId="0" fontId="18" fillId="8" borderId="0" xfId="0" applyFont="1" applyFill="1" applyBorder="1" applyAlignment="1">
      <alignment horizontal="center"/>
    </xf>
    <xf numFmtId="3" fontId="18" fillId="8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FF4B4B"/>
      <color rgb="FF0000FF"/>
      <color rgb="FFFF3399"/>
      <color rgb="FFFFCCFF"/>
      <color rgb="FFFF66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http://www.google.com.tr/url?sa=i&amp;rct=j&amp;q=&amp;esrc=s&amp;source=images&amp;cd=&amp;ved=2ahUKEwiuvajFp_3iAhXO-KQKHZ4zDPMQjRx6BAgBEAU&amp;url=http://www.ardapalet.net/tasima-islerinde-palet-kullanimi/&amp;psig=AOvVaw0zfNCjJ2i_kxW-sQ7LP60K&amp;ust=1561300400544601" TargetMode="External"/><Relationship Id="rId1" Type="http://schemas.openxmlformats.org/officeDocument/2006/relationships/image" Target="../media/image3.jpeg"/><Relationship Id="rId5" Type="http://schemas.openxmlformats.org/officeDocument/2006/relationships/image" Target="../media/image5.jpeg"/><Relationship Id="rId4" Type="http://schemas.openxmlformats.org/officeDocument/2006/relationships/hyperlink" Target="https://www.google.com.tr/url?sa=i&amp;rct=j&amp;q=&amp;esrc=s&amp;source=images&amp;cd=&amp;ved=2ahUKEwiQqc6PqP3iAhWmPOwKHeFcB3oQjRx6BAgBEAU&amp;url=https://www.sektorburada.com/urunler/80x120-isil-islemli-palet&amp;psig=AOvVaw1ca8QOZY69sFkJrorZy_7X&amp;ust=1561300564889770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2</xdr:row>
      <xdr:rowOff>91440</xdr:rowOff>
    </xdr:from>
    <xdr:to>
      <xdr:col>9</xdr:col>
      <xdr:colOff>80010</xdr:colOff>
      <xdr:row>13</xdr:row>
      <xdr:rowOff>0</xdr:rowOff>
    </xdr:to>
    <xdr:pic>
      <xdr:nvPicPr>
        <xdr:cNvPr id="3" name="2 Resim"/>
        <xdr:cNvPicPr/>
      </xdr:nvPicPr>
      <xdr:blipFill>
        <a:blip xmlns:r="http://schemas.openxmlformats.org/officeDocument/2006/relationships" r:embed="rId1" cstate="print"/>
        <a:srcRect l="21220" t="26933" r="44872" b="7733"/>
        <a:stretch>
          <a:fillRect/>
        </a:stretch>
      </xdr:blipFill>
      <xdr:spPr bwMode="auto">
        <a:xfrm>
          <a:off x="632460" y="739140"/>
          <a:ext cx="4953000" cy="1836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419100</xdr:colOff>
      <xdr:row>2</xdr:row>
      <xdr:rowOff>60960</xdr:rowOff>
    </xdr:from>
    <xdr:to>
      <xdr:col>26</xdr:col>
      <xdr:colOff>417195</xdr:colOff>
      <xdr:row>12</xdr:row>
      <xdr:rowOff>167640</xdr:rowOff>
    </xdr:to>
    <xdr:pic>
      <xdr:nvPicPr>
        <xdr:cNvPr id="4" name="3 Resim"/>
        <xdr:cNvPicPr/>
      </xdr:nvPicPr>
      <xdr:blipFill>
        <a:blip xmlns:r="http://schemas.openxmlformats.org/officeDocument/2006/relationships" r:embed="rId2" cstate="print"/>
        <a:srcRect l="14361" t="9972" r="18465" b="4155"/>
        <a:stretch>
          <a:fillRect/>
        </a:stretch>
      </xdr:blipFill>
      <xdr:spPr bwMode="auto">
        <a:xfrm>
          <a:off x="6941820" y="708660"/>
          <a:ext cx="5212080" cy="1859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111861</xdr:colOff>
      <xdr:row>6</xdr:row>
      <xdr:rowOff>171028</xdr:rowOff>
    </xdr:from>
    <xdr:to>
      <xdr:col>18</xdr:col>
      <xdr:colOff>10786</xdr:colOff>
      <xdr:row>17</xdr:row>
      <xdr:rowOff>72354</xdr:rowOff>
    </xdr:to>
    <xdr:pic>
      <xdr:nvPicPr>
        <xdr:cNvPr id="2" name="Resim 1" descr="palet ile ilgili görsel sonuc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4890" y="888204"/>
          <a:ext cx="3832189" cy="2086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45260</xdr:colOff>
      <xdr:row>21</xdr:row>
      <xdr:rowOff>42022</xdr:rowOff>
    </xdr:from>
    <xdr:to>
      <xdr:col>17</xdr:col>
      <xdr:colOff>238126</xdr:colOff>
      <xdr:row>21</xdr:row>
      <xdr:rowOff>58956</xdr:rowOff>
    </xdr:to>
    <xdr:cxnSp macro="">
      <xdr:nvCxnSpPr>
        <xdr:cNvPr id="13" name="Düz Ok Bağlayıcısı 12"/>
        <xdr:cNvCxnSpPr/>
      </xdr:nvCxnSpPr>
      <xdr:spPr>
        <a:xfrm flipH="1">
          <a:off x="6404598" y="826434"/>
          <a:ext cx="3862793" cy="1693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265954</xdr:colOff>
      <xdr:row>7</xdr:row>
      <xdr:rowOff>68232</xdr:rowOff>
    </xdr:from>
    <xdr:to>
      <xdr:col>16</xdr:col>
      <xdr:colOff>145677</xdr:colOff>
      <xdr:row>10</xdr:row>
      <xdr:rowOff>22412</xdr:rowOff>
    </xdr:to>
    <xdr:cxnSp macro="">
      <xdr:nvCxnSpPr>
        <xdr:cNvPr id="20" name="Düz Ok Bağlayıcısı 19"/>
        <xdr:cNvCxnSpPr/>
      </xdr:nvCxnSpPr>
      <xdr:spPr>
        <a:xfrm flipH="1" flipV="1">
          <a:off x="8334189" y="964703"/>
          <a:ext cx="1762312" cy="49206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46182</xdr:colOff>
      <xdr:row>7</xdr:row>
      <xdr:rowOff>78441</xdr:rowOff>
    </xdr:from>
    <xdr:to>
      <xdr:col>9</xdr:col>
      <xdr:colOff>100854</xdr:colOff>
      <xdr:row>9</xdr:row>
      <xdr:rowOff>92363</xdr:rowOff>
    </xdr:to>
    <xdr:cxnSp macro="">
      <xdr:nvCxnSpPr>
        <xdr:cNvPr id="25" name="Düz Ok Bağlayıcısı 24"/>
        <xdr:cNvCxnSpPr/>
      </xdr:nvCxnSpPr>
      <xdr:spPr>
        <a:xfrm flipH="1">
          <a:off x="1858818" y="967441"/>
          <a:ext cx="1012945" cy="36028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230156</xdr:colOff>
      <xdr:row>11</xdr:row>
      <xdr:rowOff>20918</xdr:rowOff>
    </xdr:from>
    <xdr:to>
      <xdr:col>16</xdr:col>
      <xdr:colOff>235323</xdr:colOff>
      <xdr:row>13</xdr:row>
      <xdr:rowOff>112059</xdr:rowOff>
    </xdr:to>
    <xdr:cxnSp macro="">
      <xdr:nvCxnSpPr>
        <xdr:cNvPr id="32" name="Düz Ok Bağlayıcısı 31"/>
        <xdr:cNvCxnSpPr/>
      </xdr:nvCxnSpPr>
      <xdr:spPr>
        <a:xfrm flipH="1" flipV="1">
          <a:off x="4959038" y="1645771"/>
          <a:ext cx="5167" cy="44972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129588</xdr:colOff>
      <xdr:row>7</xdr:row>
      <xdr:rowOff>9259</xdr:rowOff>
    </xdr:from>
    <xdr:to>
      <xdr:col>8</xdr:col>
      <xdr:colOff>168435</xdr:colOff>
      <xdr:row>8</xdr:row>
      <xdr:rowOff>19377</xdr:rowOff>
    </xdr:to>
    <xdr:sp macro="" textlink="">
      <xdr:nvSpPr>
        <xdr:cNvPr id="39" name="Dikdörtgen 38"/>
        <xdr:cNvSpPr/>
      </xdr:nvSpPr>
      <xdr:spPr>
        <a:xfrm rot="20507264">
          <a:off x="6662617" y="905730"/>
          <a:ext cx="1327524" cy="18941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EN-GENİŞLİK</a:t>
          </a:r>
        </a:p>
      </xdr:txBody>
    </xdr:sp>
    <xdr:clientData/>
  </xdr:twoCellAnchor>
  <xdr:twoCellAnchor>
    <xdr:from>
      <xdr:col>10</xdr:col>
      <xdr:colOff>90381</xdr:colOff>
      <xdr:row>7</xdr:row>
      <xdr:rowOff>17762</xdr:rowOff>
    </xdr:from>
    <xdr:to>
      <xdr:col>16</xdr:col>
      <xdr:colOff>220648</xdr:colOff>
      <xdr:row>8</xdr:row>
      <xdr:rowOff>64254</xdr:rowOff>
    </xdr:to>
    <xdr:sp macro="" textlink="">
      <xdr:nvSpPr>
        <xdr:cNvPr id="41" name="Dikdörtgen 40"/>
        <xdr:cNvSpPr/>
      </xdr:nvSpPr>
      <xdr:spPr>
        <a:xfrm rot="795256">
          <a:off x="3300017" y="906762"/>
          <a:ext cx="1711995" cy="21967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BOY-UZUNLUK</a:t>
          </a:r>
        </a:p>
      </xdr:txBody>
    </xdr:sp>
    <xdr:clientData/>
  </xdr:twoCellAnchor>
  <xdr:twoCellAnchor>
    <xdr:from>
      <xdr:col>17</xdr:col>
      <xdr:colOff>138637</xdr:colOff>
      <xdr:row>11</xdr:row>
      <xdr:rowOff>141357</xdr:rowOff>
    </xdr:from>
    <xdr:to>
      <xdr:col>20</xdr:col>
      <xdr:colOff>331632</xdr:colOff>
      <xdr:row>13</xdr:row>
      <xdr:rowOff>560</xdr:rowOff>
    </xdr:to>
    <xdr:sp macro="" textlink="">
      <xdr:nvSpPr>
        <xdr:cNvPr id="42" name="Dikdörtgen 41"/>
        <xdr:cNvSpPr/>
      </xdr:nvSpPr>
      <xdr:spPr>
        <a:xfrm>
          <a:off x="5114049" y="1766210"/>
          <a:ext cx="854142" cy="21779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YÜKSEKLİK</a:t>
          </a:r>
        </a:p>
      </xdr:txBody>
    </xdr:sp>
    <xdr:clientData/>
  </xdr:twoCellAnchor>
  <xdr:twoCellAnchor>
    <xdr:from>
      <xdr:col>1</xdr:col>
      <xdr:colOff>44824</xdr:colOff>
      <xdr:row>17</xdr:row>
      <xdr:rowOff>100853</xdr:rowOff>
    </xdr:from>
    <xdr:to>
      <xdr:col>3</xdr:col>
      <xdr:colOff>100851</xdr:colOff>
      <xdr:row>20</xdr:row>
      <xdr:rowOff>165289</xdr:rowOff>
    </xdr:to>
    <xdr:cxnSp macro="">
      <xdr:nvCxnSpPr>
        <xdr:cNvPr id="45" name="Düz Ok Bağlayıcısı 44"/>
        <xdr:cNvCxnSpPr/>
      </xdr:nvCxnSpPr>
      <xdr:spPr>
        <a:xfrm flipH="1" flipV="1">
          <a:off x="5905500" y="2790265"/>
          <a:ext cx="504263" cy="6023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25</xdr:col>
      <xdr:colOff>89646</xdr:colOff>
      <xdr:row>6</xdr:row>
      <xdr:rowOff>11205</xdr:rowOff>
    </xdr:from>
    <xdr:to>
      <xdr:col>30</xdr:col>
      <xdr:colOff>268943</xdr:colOff>
      <xdr:row>17</xdr:row>
      <xdr:rowOff>56029</xdr:rowOff>
    </xdr:to>
    <xdr:pic>
      <xdr:nvPicPr>
        <xdr:cNvPr id="22" name="irc_mi" descr="iç içe ahşap palet ile ilgili görsel sonucu">
          <a:hlinkClick xmlns:r="http://schemas.openxmlformats.org/officeDocument/2006/relationships" r:id="rId2" tgtFrame="&quot;_blank&quot;"/>
        </xdr:cNvPr>
        <xdr:cNvPicPr/>
      </xdr:nvPicPr>
      <xdr:blipFill>
        <a:blip xmlns:r="http://schemas.openxmlformats.org/officeDocument/2006/relationships" r:embed="rId3" cstate="print"/>
        <a:srcRect l="36219" t="17368" r="30519" b="26316"/>
        <a:stretch>
          <a:fillRect/>
        </a:stretch>
      </xdr:blipFill>
      <xdr:spPr bwMode="auto">
        <a:xfrm>
          <a:off x="10791264" y="739587"/>
          <a:ext cx="2521326" cy="2229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89647</xdr:colOff>
      <xdr:row>5</xdr:row>
      <xdr:rowOff>156882</xdr:rowOff>
    </xdr:from>
    <xdr:to>
      <xdr:col>39</xdr:col>
      <xdr:colOff>15344</xdr:colOff>
      <xdr:row>17</xdr:row>
      <xdr:rowOff>11206</xdr:rowOff>
    </xdr:to>
    <xdr:pic>
      <xdr:nvPicPr>
        <xdr:cNvPr id="23" name="irc_mi" descr="ısıl işlemli palet ile ilgili görsel sonucu">
          <a:hlinkClick xmlns:r="http://schemas.openxmlformats.org/officeDocument/2006/relationships" r:id="rId4" tgtFrame="&quot;_blank&quot;"/>
        </xdr:cNvPr>
        <xdr:cNvPicPr/>
      </xdr:nvPicPr>
      <xdr:blipFill>
        <a:blip xmlns:r="http://schemas.openxmlformats.org/officeDocument/2006/relationships" r:embed="rId5" cstate="print"/>
        <a:srcRect l="2978" t="14570" r="44739" b="3311"/>
        <a:stretch>
          <a:fillRect/>
        </a:stretch>
      </xdr:blipFill>
      <xdr:spPr bwMode="auto">
        <a:xfrm>
          <a:off x="14478000" y="705970"/>
          <a:ext cx="2711824" cy="2218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242455</xdr:colOff>
      <xdr:row>5</xdr:row>
      <xdr:rowOff>69273</xdr:rowOff>
    </xdr:from>
    <xdr:to>
      <xdr:col>25</xdr:col>
      <xdr:colOff>80818</xdr:colOff>
      <xdr:row>9</xdr:row>
      <xdr:rowOff>138545</xdr:rowOff>
    </xdr:to>
    <xdr:cxnSp macro="">
      <xdr:nvCxnSpPr>
        <xdr:cNvPr id="15" name="Düz Ok Bağlayıcısı 24"/>
        <xdr:cNvCxnSpPr/>
      </xdr:nvCxnSpPr>
      <xdr:spPr>
        <a:xfrm flipH="1">
          <a:off x="7897091" y="611909"/>
          <a:ext cx="738909" cy="762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303892</xdr:colOff>
      <xdr:row>3</xdr:row>
      <xdr:rowOff>187092</xdr:rowOff>
    </xdr:from>
    <xdr:to>
      <xdr:col>24</xdr:col>
      <xdr:colOff>36919</xdr:colOff>
      <xdr:row>10</xdr:row>
      <xdr:rowOff>110485</xdr:rowOff>
    </xdr:to>
    <xdr:sp macro="" textlink="">
      <xdr:nvSpPr>
        <xdr:cNvPr id="16" name="Dikdörtgen 38"/>
        <xdr:cNvSpPr/>
      </xdr:nvSpPr>
      <xdr:spPr>
        <a:xfrm rot="18783883">
          <a:off x="7470800" y="848002"/>
          <a:ext cx="1158756" cy="183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EN-GENİŞLİK</a:t>
          </a:r>
        </a:p>
      </xdr:txBody>
    </xdr:sp>
    <xdr:clientData/>
  </xdr:twoCellAnchor>
  <xdr:twoCellAnchor>
    <xdr:from>
      <xdr:col>26</xdr:col>
      <xdr:colOff>288962</xdr:colOff>
      <xdr:row>2</xdr:row>
      <xdr:rowOff>158616</xdr:rowOff>
    </xdr:from>
    <xdr:to>
      <xdr:col>29</xdr:col>
      <xdr:colOff>246048</xdr:colOff>
      <xdr:row>4</xdr:row>
      <xdr:rowOff>31928</xdr:rowOff>
    </xdr:to>
    <xdr:sp macro="" textlink="">
      <xdr:nvSpPr>
        <xdr:cNvPr id="19" name="Dikdörtgen 40"/>
        <xdr:cNvSpPr/>
      </xdr:nvSpPr>
      <xdr:spPr>
        <a:xfrm>
          <a:off x="8994235" y="528071"/>
          <a:ext cx="1711995" cy="2196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BOY-UZUNLUK</a:t>
          </a:r>
        </a:p>
      </xdr:txBody>
    </xdr:sp>
    <xdr:clientData/>
  </xdr:twoCellAnchor>
  <xdr:twoCellAnchor>
    <xdr:from>
      <xdr:col>26</xdr:col>
      <xdr:colOff>207818</xdr:colOff>
      <xdr:row>4</xdr:row>
      <xdr:rowOff>168431</xdr:rowOff>
    </xdr:from>
    <xdr:to>
      <xdr:col>30</xdr:col>
      <xdr:colOff>39731</xdr:colOff>
      <xdr:row>5</xdr:row>
      <xdr:rowOff>23091</xdr:rowOff>
    </xdr:to>
    <xdr:cxnSp macro="">
      <xdr:nvCxnSpPr>
        <xdr:cNvPr id="21" name="Düz Ok Bağlayıcısı 19"/>
        <xdr:cNvCxnSpPr/>
      </xdr:nvCxnSpPr>
      <xdr:spPr>
        <a:xfrm flipH="1">
          <a:off x="8913091" y="884249"/>
          <a:ext cx="2037095" cy="2784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45595</xdr:colOff>
      <xdr:row>11</xdr:row>
      <xdr:rowOff>69028</xdr:rowOff>
    </xdr:from>
    <xdr:to>
      <xdr:col>33</xdr:col>
      <xdr:colOff>7680</xdr:colOff>
      <xdr:row>12</xdr:row>
      <xdr:rowOff>101413</xdr:rowOff>
    </xdr:to>
    <xdr:sp macro="" textlink="">
      <xdr:nvSpPr>
        <xdr:cNvPr id="28" name="Dikdörtgen 41"/>
        <xdr:cNvSpPr/>
      </xdr:nvSpPr>
      <xdr:spPr>
        <a:xfrm>
          <a:off x="11406322" y="1997119"/>
          <a:ext cx="862631" cy="20556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YÜKSEKLİK</a:t>
          </a:r>
        </a:p>
      </xdr:txBody>
    </xdr:sp>
    <xdr:clientData/>
  </xdr:twoCellAnchor>
  <xdr:twoCellAnchor>
    <xdr:from>
      <xdr:col>30</xdr:col>
      <xdr:colOff>410130</xdr:colOff>
      <xdr:row>6</xdr:row>
      <xdr:rowOff>75590</xdr:rowOff>
    </xdr:from>
    <xdr:to>
      <xdr:col>30</xdr:col>
      <xdr:colOff>427181</xdr:colOff>
      <xdr:row>17</xdr:row>
      <xdr:rowOff>80818</xdr:rowOff>
    </xdr:to>
    <xdr:cxnSp macro="">
      <xdr:nvCxnSpPr>
        <xdr:cNvPr id="29" name="Düz Ok Bağlayıcısı 31"/>
        <xdr:cNvCxnSpPr/>
      </xdr:nvCxnSpPr>
      <xdr:spPr>
        <a:xfrm flipH="1" flipV="1">
          <a:off x="11320585" y="1137772"/>
          <a:ext cx="17051" cy="214113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538185</xdr:colOff>
      <xdr:row>6</xdr:row>
      <xdr:rowOff>108957</xdr:rowOff>
    </xdr:from>
    <xdr:to>
      <xdr:col>8</xdr:col>
      <xdr:colOff>85919</xdr:colOff>
      <xdr:row>8</xdr:row>
      <xdr:rowOff>216200</xdr:rowOff>
    </xdr:to>
    <xdr:cxnSp macro="">
      <xdr:nvCxnSpPr>
        <xdr:cNvPr id="19" name="Düz Ok Bağlayıcısı 18"/>
        <xdr:cNvCxnSpPr/>
      </xdr:nvCxnSpPr>
      <xdr:spPr>
        <a:xfrm flipH="1" flipV="1">
          <a:off x="2100285" y="634737"/>
          <a:ext cx="1909934" cy="45776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106680</xdr:colOff>
      <xdr:row>5</xdr:row>
      <xdr:rowOff>127262</xdr:rowOff>
    </xdr:from>
    <xdr:to>
      <xdr:col>4</xdr:col>
      <xdr:colOff>102942</xdr:colOff>
      <xdr:row>8</xdr:row>
      <xdr:rowOff>0</xdr:rowOff>
    </xdr:to>
    <xdr:cxnSp macro="">
      <xdr:nvCxnSpPr>
        <xdr:cNvPr id="20" name="Düz Ok Bağlayıcısı 19"/>
        <xdr:cNvCxnSpPr/>
      </xdr:nvCxnSpPr>
      <xdr:spPr>
        <a:xfrm flipH="1">
          <a:off x="556260" y="477782"/>
          <a:ext cx="1108782" cy="3985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495792</xdr:colOff>
      <xdr:row>8</xdr:row>
      <xdr:rowOff>537551</xdr:rowOff>
    </xdr:from>
    <xdr:to>
      <xdr:col>7</xdr:col>
      <xdr:colOff>506032</xdr:colOff>
      <xdr:row>10</xdr:row>
      <xdr:rowOff>359750</xdr:rowOff>
    </xdr:to>
    <xdr:cxnSp macro="">
      <xdr:nvCxnSpPr>
        <xdr:cNvPr id="21" name="Düz Ok Bağlayıcısı 20"/>
        <xdr:cNvCxnSpPr/>
      </xdr:nvCxnSpPr>
      <xdr:spPr>
        <a:xfrm flipH="1" flipV="1">
          <a:off x="3688572" y="1413851"/>
          <a:ext cx="10240" cy="106425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21516</xdr:colOff>
      <xdr:row>5</xdr:row>
      <xdr:rowOff>2638</xdr:rowOff>
    </xdr:from>
    <xdr:to>
      <xdr:col>3</xdr:col>
      <xdr:colOff>194718</xdr:colOff>
      <xdr:row>6</xdr:row>
      <xdr:rowOff>23819</xdr:rowOff>
    </xdr:to>
    <xdr:sp macro="" textlink="">
      <xdr:nvSpPr>
        <xdr:cNvPr id="22" name="Dikdörtgen 21"/>
        <xdr:cNvSpPr/>
      </xdr:nvSpPr>
      <xdr:spPr>
        <a:xfrm rot="20454295">
          <a:off x="471096" y="353158"/>
          <a:ext cx="1072362" cy="19644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EN-GENİŞLİK</a:t>
          </a:r>
        </a:p>
      </xdr:txBody>
    </xdr:sp>
    <xdr:clientData/>
  </xdr:twoCellAnchor>
  <xdr:twoCellAnchor>
    <xdr:from>
      <xdr:col>5</xdr:col>
      <xdr:colOff>82122</xdr:colOff>
      <xdr:row>5</xdr:row>
      <xdr:rowOff>144775</xdr:rowOff>
    </xdr:from>
    <xdr:to>
      <xdr:col>8</xdr:col>
      <xdr:colOff>100160</xdr:colOff>
      <xdr:row>7</xdr:row>
      <xdr:rowOff>47174</xdr:rowOff>
    </xdr:to>
    <xdr:sp macro="" textlink="">
      <xdr:nvSpPr>
        <xdr:cNvPr id="23" name="Dikdörtgen 22"/>
        <xdr:cNvSpPr/>
      </xdr:nvSpPr>
      <xdr:spPr>
        <a:xfrm rot="753336">
          <a:off x="2322402" y="495295"/>
          <a:ext cx="1702058" cy="2529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BOY-UZUNLUK</a:t>
          </a:r>
        </a:p>
      </xdr:txBody>
    </xdr:sp>
    <xdr:clientData/>
  </xdr:twoCellAnchor>
  <xdr:twoCellAnchor>
    <xdr:from>
      <xdr:col>20</xdr:col>
      <xdr:colOff>727076</xdr:colOff>
      <xdr:row>4</xdr:row>
      <xdr:rowOff>66888</xdr:rowOff>
    </xdr:from>
    <xdr:to>
      <xdr:col>23</xdr:col>
      <xdr:colOff>30480</xdr:colOff>
      <xdr:row>7</xdr:row>
      <xdr:rowOff>30480</xdr:rowOff>
    </xdr:to>
    <xdr:cxnSp macro="">
      <xdr:nvCxnSpPr>
        <xdr:cNvPr id="36" name="Düz Ok Bağlayıcısı 35"/>
        <xdr:cNvCxnSpPr/>
      </xdr:nvCxnSpPr>
      <xdr:spPr>
        <a:xfrm flipH="1" flipV="1">
          <a:off x="9131936" y="592668"/>
          <a:ext cx="1528444" cy="48937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411480</xdr:colOff>
      <xdr:row>5</xdr:row>
      <xdr:rowOff>45720</xdr:rowOff>
    </xdr:from>
    <xdr:to>
      <xdr:col>19</xdr:col>
      <xdr:colOff>320040</xdr:colOff>
      <xdr:row>7</xdr:row>
      <xdr:rowOff>7620</xdr:rowOff>
    </xdr:to>
    <xdr:cxnSp macro="">
      <xdr:nvCxnSpPr>
        <xdr:cNvPr id="37" name="Düz Ok Bağlayıcısı 36"/>
        <xdr:cNvCxnSpPr/>
      </xdr:nvCxnSpPr>
      <xdr:spPr>
        <a:xfrm flipH="1">
          <a:off x="7254240" y="396240"/>
          <a:ext cx="1013460" cy="3124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899160</xdr:colOff>
      <xdr:row>8</xdr:row>
      <xdr:rowOff>396240</xdr:rowOff>
    </xdr:from>
    <xdr:to>
      <xdr:col>22</xdr:col>
      <xdr:colOff>899160</xdr:colOff>
      <xdr:row>10</xdr:row>
      <xdr:rowOff>175260</xdr:rowOff>
    </xdr:to>
    <xdr:cxnSp macro="">
      <xdr:nvCxnSpPr>
        <xdr:cNvPr id="38" name="Düz Ok Bağlayıcısı 37"/>
        <xdr:cNvCxnSpPr/>
      </xdr:nvCxnSpPr>
      <xdr:spPr>
        <a:xfrm flipV="1">
          <a:off x="10454640" y="1623060"/>
          <a:ext cx="0" cy="102108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154239</xdr:colOff>
      <xdr:row>4</xdr:row>
      <xdr:rowOff>98905</xdr:rowOff>
    </xdr:from>
    <xdr:to>
      <xdr:col>19</xdr:col>
      <xdr:colOff>281053</xdr:colOff>
      <xdr:row>5</xdr:row>
      <xdr:rowOff>109023</xdr:rowOff>
    </xdr:to>
    <xdr:sp macro="" textlink="">
      <xdr:nvSpPr>
        <xdr:cNvPr id="39" name="Dikdörtgen 38"/>
        <xdr:cNvSpPr/>
      </xdr:nvSpPr>
      <xdr:spPr>
        <a:xfrm rot="20507264">
          <a:off x="6996999" y="274165"/>
          <a:ext cx="1231714" cy="1853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EN-GENİŞLİK</a:t>
          </a:r>
        </a:p>
      </xdr:txBody>
    </xdr:sp>
    <xdr:clientData/>
  </xdr:twoCellAnchor>
  <xdr:twoCellAnchor>
    <xdr:from>
      <xdr:col>21</xdr:col>
      <xdr:colOff>33004</xdr:colOff>
      <xdr:row>3</xdr:row>
      <xdr:rowOff>167359</xdr:rowOff>
    </xdr:from>
    <xdr:to>
      <xdr:col>24</xdr:col>
      <xdr:colOff>2768</xdr:colOff>
      <xdr:row>5</xdr:row>
      <xdr:rowOff>69758</xdr:rowOff>
    </xdr:to>
    <xdr:sp macro="" textlink="">
      <xdr:nvSpPr>
        <xdr:cNvPr id="40" name="Dikdörtgen 39"/>
        <xdr:cNvSpPr/>
      </xdr:nvSpPr>
      <xdr:spPr>
        <a:xfrm rot="1063704">
          <a:off x="9222724" y="517879"/>
          <a:ext cx="1661404" cy="2529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BOY-UZUNLUK</a:t>
          </a:r>
        </a:p>
      </xdr:txBody>
    </xdr:sp>
    <xdr:clientData/>
  </xdr:twoCellAnchor>
  <xdr:twoCellAnchor editAs="oneCell">
    <xdr:from>
      <xdr:col>1</xdr:col>
      <xdr:colOff>175260</xdr:colOff>
      <xdr:row>8</xdr:row>
      <xdr:rowOff>129540</xdr:rowOff>
    </xdr:from>
    <xdr:to>
      <xdr:col>7</xdr:col>
      <xdr:colOff>339725</xdr:colOff>
      <xdr:row>14</xdr:row>
      <xdr:rowOff>30480</xdr:rowOff>
    </xdr:to>
    <xdr:pic>
      <xdr:nvPicPr>
        <xdr:cNvPr id="34" name="33 Resim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5" b="4757"/>
        <a:stretch>
          <a:fillRect/>
        </a:stretch>
      </xdr:blipFill>
      <xdr:spPr bwMode="auto">
        <a:xfrm>
          <a:off x="624840" y="1005840"/>
          <a:ext cx="2907665" cy="20345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41723</xdr:colOff>
      <xdr:row>8</xdr:row>
      <xdr:rowOff>552639</xdr:rowOff>
    </xdr:from>
    <xdr:to>
      <xdr:col>8</xdr:col>
      <xdr:colOff>238164</xdr:colOff>
      <xdr:row>11</xdr:row>
      <xdr:rowOff>17181</xdr:rowOff>
    </xdr:to>
    <xdr:sp macro="" textlink="">
      <xdr:nvSpPr>
        <xdr:cNvPr id="35" name="Dikdörtgen 21"/>
        <xdr:cNvSpPr/>
      </xdr:nvSpPr>
      <xdr:spPr>
        <a:xfrm rot="16200000">
          <a:off x="3528063" y="1866899"/>
          <a:ext cx="1072362" cy="19644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YÜKSEKLİK</a:t>
          </a:r>
        </a:p>
      </xdr:txBody>
    </xdr:sp>
    <xdr:clientData/>
  </xdr:twoCellAnchor>
  <xdr:twoCellAnchor>
    <xdr:from>
      <xdr:col>22</xdr:col>
      <xdr:colOff>1047565</xdr:colOff>
      <xdr:row>8</xdr:row>
      <xdr:rowOff>453580</xdr:rowOff>
    </xdr:from>
    <xdr:to>
      <xdr:col>23</xdr:col>
      <xdr:colOff>169586</xdr:colOff>
      <xdr:row>10</xdr:row>
      <xdr:rowOff>144780</xdr:rowOff>
    </xdr:to>
    <xdr:sp macro="" textlink="">
      <xdr:nvSpPr>
        <xdr:cNvPr id="49" name="Dikdörtgen 21"/>
        <xdr:cNvSpPr/>
      </xdr:nvSpPr>
      <xdr:spPr>
        <a:xfrm rot="16200000">
          <a:off x="10234636" y="2048809"/>
          <a:ext cx="933260" cy="19644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YÜKSEKLİK</a:t>
          </a:r>
        </a:p>
      </xdr:txBody>
    </xdr:sp>
    <xdr:clientData/>
  </xdr:twoCellAnchor>
  <xdr:twoCellAnchor editAs="oneCell">
    <xdr:from>
      <xdr:col>18</xdr:col>
      <xdr:colOff>563880</xdr:colOff>
      <xdr:row>7</xdr:row>
      <xdr:rowOff>106680</xdr:rowOff>
    </xdr:from>
    <xdr:to>
      <xdr:col>22</xdr:col>
      <xdr:colOff>784861</xdr:colOff>
      <xdr:row>13</xdr:row>
      <xdr:rowOff>15241</xdr:rowOff>
    </xdr:to>
    <xdr:pic>
      <xdr:nvPicPr>
        <xdr:cNvPr id="54" name="53 Resim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25640" y="1158240"/>
          <a:ext cx="2933700" cy="2042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591008</xdr:colOff>
      <xdr:row>3</xdr:row>
      <xdr:rowOff>102812</xdr:rowOff>
    </xdr:from>
    <xdr:to>
      <xdr:col>11</xdr:col>
      <xdr:colOff>65314</xdr:colOff>
      <xdr:row>3</xdr:row>
      <xdr:rowOff>130628</xdr:rowOff>
    </xdr:to>
    <xdr:cxnSp macro="">
      <xdr:nvCxnSpPr>
        <xdr:cNvPr id="28" name="Düz Ok Bağlayıcısı 27"/>
        <xdr:cNvCxnSpPr/>
      </xdr:nvCxnSpPr>
      <xdr:spPr>
        <a:xfrm flipH="1" flipV="1">
          <a:off x="2593979" y="451155"/>
          <a:ext cx="1901821" cy="2781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293915</xdr:colOff>
      <xdr:row>4</xdr:row>
      <xdr:rowOff>108859</xdr:rowOff>
    </xdr:from>
    <xdr:to>
      <xdr:col>7</xdr:col>
      <xdr:colOff>293919</xdr:colOff>
      <xdr:row>6</xdr:row>
      <xdr:rowOff>533400</xdr:rowOff>
    </xdr:to>
    <xdr:cxnSp macro="">
      <xdr:nvCxnSpPr>
        <xdr:cNvPr id="29" name="Düz Ok Bağlayıcısı 28"/>
        <xdr:cNvCxnSpPr/>
      </xdr:nvCxnSpPr>
      <xdr:spPr>
        <a:xfrm flipH="1">
          <a:off x="2296886" y="1676402"/>
          <a:ext cx="4" cy="79465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195943</xdr:colOff>
      <xdr:row>6</xdr:row>
      <xdr:rowOff>293914</xdr:rowOff>
    </xdr:from>
    <xdr:to>
      <xdr:col>11</xdr:col>
      <xdr:colOff>206829</xdr:colOff>
      <xdr:row>7</xdr:row>
      <xdr:rowOff>0</xdr:rowOff>
    </xdr:to>
    <xdr:cxnSp macro="">
      <xdr:nvCxnSpPr>
        <xdr:cNvPr id="30" name="Düz Ok Bağlayıcısı 29"/>
        <xdr:cNvCxnSpPr/>
      </xdr:nvCxnSpPr>
      <xdr:spPr>
        <a:xfrm flipV="1">
          <a:off x="4626429" y="2231571"/>
          <a:ext cx="10886" cy="181791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39543</xdr:colOff>
      <xdr:row>4</xdr:row>
      <xdr:rowOff>10886</xdr:rowOff>
    </xdr:from>
    <xdr:to>
      <xdr:col>7</xdr:col>
      <xdr:colOff>21772</xdr:colOff>
      <xdr:row>6</xdr:row>
      <xdr:rowOff>674913</xdr:rowOff>
    </xdr:to>
    <xdr:sp macro="" textlink="">
      <xdr:nvSpPr>
        <xdr:cNvPr id="31" name="Dikdörtgen 30"/>
        <xdr:cNvSpPr/>
      </xdr:nvSpPr>
      <xdr:spPr>
        <a:xfrm rot="16200000">
          <a:off x="1418587" y="1984642"/>
          <a:ext cx="1012370" cy="19994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EN-GENİŞLİK</a:t>
          </a:r>
        </a:p>
      </xdr:txBody>
    </xdr:sp>
    <xdr:clientData/>
  </xdr:twoCellAnchor>
  <xdr:twoCellAnchor>
    <xdr:from>
      <xdr:col>8</xdr:col>
      <xdr:colOff>13409</xdr:colOff>
      <xdr:row>1</xdr:row>
      <xdr:rowOff>118374</xdr:rowOff>
    </xdr:from>
    <xdr:to>
      <xdr:col>11</xdr:col>
      <xdr:colOff>35424</xdr:colOff>
      <xdr:row>3</xdr:row>
      <xdr:rowOff>21862</xdr:rowOff>
    </xdr:to>
    <xdr:sp macro="" textlink="">
      <xdr:nvSpPr>
        <xdr:cNvPr id="32" name="Dikdörtgen 31"/>
        <xdr:cNvSpPr/>
      </xdr:nvSpPr>
      <xdr:spPr>
        <a:xfrm>
          <a:off x="2691295" y="118374"/>
          <a:ext cx="1774615" cy="25183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BOY-UZUNLUK</a:t>
          </a:r>
        </a:p>
      </xdr:txBody>
    </xdr:sp>
    <xdr:clientData/>
  </xdr:twoCellAnchor>
  <xdr:twoCellAnchor editAs="oneCell">
    <xdr:from>
      <xdr:col>16</xdr:col>
      <xdr:colOff>544285</xdr:colOff>
      <xdr:row>4</xdr:row>
      <xdr:rowOff>138793</xdr:rowOff>
    </xdr:from>
    <xdr:to>
      <xdr:col>20</xdr:col>
      <xdr:colOff>468086</xdr:colOff>
      <xdr:row>6</xdr:row>
      <xdr:rowOff>718458</xdr:rowOff>
    </xdr:to>
    <xdr:pic>
      <xdr:nvPicPr>
        <xdr:cNvPr id="14" name="Resim 1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399" y="1074964"/>
          <a:ext cx="2166258" cy="9280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540203</xdr:colOff>
      <xdr:row>6</xdr:row>
      <xdr:rowOff>774246</xdr:rowOff>
    </xdr:from>
    <xdr:to>
      <xdr:col>20</xdr:col>
      <xdr:colOff>446314</xdr:colOff>
      <xdr:row>6</xdr:row>
      <xdr:rowOff>1709057</xdr:rowOff>
    </xdr:to>
    <xdr:pic>
      <xdr:nvPicPr>
        <xdr:cNvPr id="15" name="Resim 1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2058760"/>
          <a:ext cx="2148568" cy="934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2721</xdr:colOff>
      <xdr:row>4</xdr:row>
      <xdr:rowOff>127907</xdr:rowOff>
    </xdr:from>
    <xdr:to>
      <xdr:col>23</xdr:col>
      <xdr:colOff>1268184</xdr:colOff>
      <xdr:row>6</xdr:row>
      <xdr:rowOff>1862816</xdr:rowOff>
    </xdr:to>
    <xdr:pic>
      <xdr:nvPicPr>
        <xdr:cNvPr id="16" name="Resim 1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2092" y="1064078"/>
          <a:ext cx="1265463" cy="208325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511628</xdr:colOff>
      <xdr:row>6</xdr:row>
      <xdr:rowOff>359228</xdr:rowOff>
    </xdr:from>
    <xdr:to>
      <xdr:col>12</xdr:col>
      <xdr:colOff>130628</xdr:colOff>
      <xdr:row>6</xdr:row>
      <xdr:rowOff>2002969</xdr:rowOff>
    </xdr:to>
    <xdr:sp macro="" textlink="">
      <xdr:nvSpPr>
        <xdr:cNvPr id="27" name="Dikdörtgen 30"/>
        <xdr:cNvSpPr/>
      </xdr:nvSpPr>
      <xdr:spPr>
        <a:xfrm rot="16200000">
          <a:off x="4256315" y="1937656"/>
          <a:ext cx="1643741" cy="27214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YÜKSEKLİK</a:t>
          </a:r>
        </a:p>
      </xdr:txBody>
    </xdr:sp>
    <xdr:clientData/>
  </xdr:twoCellAnchor>
  <xdr:twoCellAnchor editAs="oneCell">
    <xdr:from>
      <xdr:col>7</xdr:col>
      <xdr:colOff>587828</xdr:colOff>
      <xdr:row>4</xdr:row>
      <xdr:rowOff>130628</xdr:rowOff>
    </xdr:from>
    <xdr:to>
      <xdr:col>10</xdr:col>
      <xdr:colOff>685798</xdr:colOff>
      <xdr:row>7</xdr:row>
      <xdr:rowOff>54428</xdr:rowOff>
    </xdr:to>
    <xdr:pic>
      <xdr:nvPicPr>
        <xdr:cNvPr id="39" name="38 Resim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0799" y="1698171"/>
          <a:ext cx="1872343" cy="2307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115745</xdr:colOff>
      <xdr:row>3</xdr:row>
      <xdr:rowOff>130631</xdr:rowOff>
    </xdr:from>
    <xdr:to>
      <xdr:col>16</xdr:col>
      <xdr:colOff>315687</xdr:colOff>
      <xdr:row>6</xdr:row>
      <xdr:rowOff>620487</xdr:rowOff>
    </xdr:to>
    <xdr:sp macro="" textlink="">
      <xdr:nvSpPr>
        <xdr:cNvPr id="44" name="Dikdörtgen 30"/>
        <xdr:cNvSpPr/>
      </xdr:nvSpPr>
      <xdr:spPr>
        <a:xfrm rot="16200000">
          <a:off x="6937645" y="1298845"/>
          <a:ext cx="1012370" cy="19994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EN-GENİŞLİK</a:t>
          </a:r>
        </a:p>
      </xdr:txBody>
    </xdr:sp>
    <xdr:clientData/>
  </xdr:twoCellAnchor>
  <xdr:twoCellAnchor>
    <xdr:from>
      <xdr:col>16</xdr:col>
      <xdr:colOff>424542</xdr:colOff>
      <xdr:row>4</xdr:row>
      <xdr:rowOff>130631</xdr:rowOff>
    </xdr:from>
    <xdr:to>
      <xdr:col>16</xdr:col>
      <xdr:colOff>424546</xdr:colOff>
      <xdr:row>6</xdr:row>
      <xdr:rowOff>555172</xdr:rowOff>
    </xdr:to>
    <xdr:cxnSp macro="">
      <xdr:nvCxnSpPr>
        <xdr:cNvPr id="45" name="Düz Ok Bağlayıcısı 28"/>
        <xdr:cNvCxnSpPr/>
      </xdr:nvCxnSpPr>
      <xdr:spPr>
        <a:xfrm flipH="1">
          <a:off x="7652656" y="1066802"/>
          <a:ext cx="4" cy="77288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514809</xdr:colOff>
      <xdr:row>3</xdr:row>
      <xdr:rowOff>163286</xdr:rowOff>
    </xdr:from>
    <xdr:to>
      <xdr:col>20</xdr:col>
      <xdr:colOff>381000</xdr:colOff>
      <xdr:row>4</xdr:row>
      <xdr:rowOff>4842</xdr:rowOff>
    </xdr:to>
    <xdr:cxnSp macro="">
      <xdr:nvCxnSpPr>
        <xdr:cNvPr id="46" name="Düz Ok Bağlayıcısı 27"/>
        <xdr:cNvCxnSpPr/>
      </xdr:nvCxnSpPr>
      <xdr:spPr>
        <a:xfrm flipH="1">
          <a:off x="7742923" y="925286"/>
          <a:ext cx="2108648" cy="1572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13409</xdr:colOff>
      <xdr:row>1</xdr:row>
      <xdr:rowOff>140146</xdr:rowOff>
    </xdr:from>
    <xdr:to>
      <xdr:col>20</xdr:col>
      <xdr:colOff>315685</xdr:colOff>
      <xdr:row>3</xdr:row>
      <xdr:rowOff>54428</xdr:rowOff>
    </xdr:to>
    <xdr:sp macro="" textlink="">
      <xdr:nvSpPr>
        <xdr:cNvPr id="48" name="Dikdörtgen 31"/>
        <xdr:cNvSpPr/>
      </xdr:nvSpPr>
      <xdr:spPr>
        <a:xfrm>
          <a:off x="7829352" y="553803"/>
          <a:ext cx="1956904" cy="2626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BOY-UZUNLUK</a:t>
          </a:r>
        </a:p>
      </xdr:txBody>
    </xdr:sp>
    <xdr:clientData/>
  </xdr:twoCellAnchor>
  <xdr:twoCellAnchor>
    <xdr:from>
      <xdr:col>21</xdr:col>
      <xdr:colOff>21771</xdr:colOff>
      <xdr:row>6</xdr:row>
      <xdr:rowOff>1273629</xdr:rowOff>
    </xdr:from>
    <xdr:to>
      <xdr:col>21</xdr:col>
      <xdr:colOff>32658</xdr:colOff>
      <xdr:row>6</xdr:row>
      <xdr:rowOff>1698171</xdr:rowOff>
    </xdr:to>
    <xdr:cxnSp macro="">
      <xdr:nvCxnSpPr>
        <xdr:cNvPr id="49" name="Düz Ok Bağlayıcısı 29"/>
        <xdr:cNvCxnSpPr/>
      </xdr:nvCxnSpPr>
      <xdr:spPr>
        <a:xfrm flipV="1">
          <a:off x="10014857" y="2558143"/>
          <a:ext cx="10887" cy="42454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92530</xdr:colOff>
      <xdr:row>6</xdr:row>
      <xdr:rowOff>1420586</xdr:rowOff>
    </xdr:from>
    <xdr:to>
      <xdr:col>22</xdr:col>
      <xdr:colOff>310244</xdr:colOff>
      <xdr:row>6</xdr:row>
      <xdr:rowOff>1714499</xdr:rowOff>
    </xdr:to>
    <xdr:sp macro="" textlink="">
      <xdr:nvSpPr>
        <xdr:cNvPr id="54" name="Dikdörtgen 30"/>
        <xdr:cNvSpPr/>
      </xdr:nvSpPr>
      <xdr:spPr>
        <a:xfrm>
          <a:off x="10085616" y="2705100"/>
          <a:ext cx="1001485" cy="29391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YÜKSEKLİK</a:t>
          </a:r>
        </a:p>
      </xdr:txBody>
    </xdr:sp>
    <xdr:clientData/>
  </xdr:twoCellAnchor>
  <xdr:twoCellAnchor>
    <xdr:from>
      <xdr:col>23</xdr:col>
      <xdr:colOff>21771</xdr:colOff>
      <xdr:row>3</xdr:row>
      <xdr:rowOff>152401</xdr:rowOff>
    </xdr:from>
    <xdr:to>
      <xdr:col>23</xdr:col>
      <xdr:colOff>1186544</xdr:colOff>
      <xdr:row>3</xdr:row>
      <xdr:rowOff>152402</xdr:rowOff>
    </xdr:to>
    <xdr:cxnSp macro="">
      <xdr:nvCxnSpPr>
        <xdr:cNvPr id="55" name="Düz Ok Bağlayıcısı 27"/>
        <xdr:cNvCxnSpPr/>
      </xdr:nvCxnSpPr>
      <xdr:spPr>
        <a:xfrm flipH="1" flipV="1">
          <a:off x="11321142" y="914401"/>
          <a:ext cx="1164773" cy="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2524</xdr:colOff>
      <xdr:row>1</xdr:row>
      <xdr:rowOff>152399</xdr:rowOff>
    </xdr:from>
    <xdr:to>
      <xdr:col>23</xdr:col>
      <xdr:colOff>1349829</xdr:colOff>
      <xdr:row>3</xdr:row>
      <xdr:rowOff>43630</xdr:rowOff>
    </xdr:to>
    <xdr:sp macro="" textlink="">
      <xdr:nvSpPr>
        <xdr:cNvPr id="59" name="Dikdörtgen 31"/>
        <xdr:cNvSpPr/>
      </xdr:nvSpPr>
      <xdr:spPr>
        <a:xfrm>
          <a:off x="11301895" y="566056"/>
          <a:ext cx="1347305" cy="23957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BOY-UZUNLUK</a:t>
          </a:r>
        </a:p>
      </xdr:txBody>
    </xdr:sp>
    <xdr:clientData/>
  </xdr:twoCellAnchor>
  <xdr:twoCellAnchor>
    <xdr:from>
      <xdr:col>23</xdr:col>
      <xdr:colOff>1360714</xdr:colOff>
      <xdr:row>5</xdr:row>
      <xdr:rowOff>54427</xdr:rowOff>
    </xdr:from>
    <xdr:to>
      <xdr:col>23</xdr:col>
      <xdr:colOff>1382487</xdr:colOff>
      <xdr:row>6</xdr:row>
      <xdr:rowOff>1850572</xdr:rowOff>
    </xdr:to>
    <xdr:cxnSp macro="">
      <xdr:nvCxnSpPr>
        <xdr:cNvPr id="60" name="Düz Ok Bağlayıcısı 29"/>
        <xdr:cNvCxnSpPr/>
      </xdr:nvCxnSpPr>
      <xdr:spPr>
        <a:xfrm flipV="1">
          <a:off x="12660085" y="1164770"/>
          <a:ext cx="21773" cy="197031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130628</xdr:colOff>
      <xdr:row>5</xdr:row>
      <xdr:rowOff>32654</xdr:rowOff>
    </xdr:from>
    <xdr:to>
      <xdr:col>25</xdr:col>
      <xdr:colOff>152400</xdr:colOff>
      <xdr:row>6</xdr:row>
      <xdr:rowOff>1774371</xdr:rowOff>
    </xdr:to>
    <xdr:sp macro="" textlink="">
      <xdr:nvSpPr>
        <xdr:cNvPr id="62" name="Dikdörtgen 30"/>
        <xdr:cNvSpPr/>
      </xdr:nvSpPr>
      <xdr:spPr>
        <a:xfrm rot="16200000">
          <a:off x="12023270" y="1964869"/>
          <a:ext cx="1915888" cy="27214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YÜKSEKLİK</a:t>
          </a:r>
        </a:p>
      </xdr:txBody>
    </xdr:sp>
    <xdr:clientData/>
  </xdr:twoCellAnchor>
  <xdr:twoCellAnchor>
    <xdr:from>
      <xdr:col>22</xdr:col>
      <xdr:colOff>381000</xdr:colOff>
      <xdr:row>4</xdr:row>
      <xdr:rowOff>108859</xdr:rowOff>
    </xdr:from>
    <xdr:to>
      <xdr:col>22</xdr:col>
      <xdr:colOff>391890</xdr:colOff>
      <xdr:row>6</xdr:row>
      <xdr:rowOff>805543</xdr:rowOff>
    </xdr:to>
    <xdr:cxnSp macro="">
      <xdr:nvCxnSpPr>
        <xdr:cNvPr id="63" name="Düz Ok Bağlayıcısı 28"/>
        <xdr:cNvCxnSpPr/>
      </xdr:nvCxnSpPr>
      <xdr:spPr>
        <a:xfrm flipH="1">
          <a:off x="11157857" y="1045030"/>
          <a:ext cx="10890" cy="104502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72201</xdr:colOff>
      <xdr:row>4</xdr:row>
      <xdr:rowOff>152401</xdr:rowOff>
    </xdr:from>
    <xdr:to>
      <xdr:col>22</xdr:col>
      <xdr:colOff>272143</xdr:colOff>
      <xdr:row>6</xdr:row>
      <xdr:rowOff>816428</xdr:rowOff>
    </xdr:to>
    <xdr:sp macro="" textlink="">
      <xdr:nvSpPr>
        <xdr:cNvPr id="64" name="Dikdörtgen 30"/>
        <xdr:cNvSpPr/>
      </xdr:nvSpPr>
      <xdr:spPr>
        <a:xfrm rot="16200000">
          <a:off x="10442844" y="1494786"/>
          <a:ext cx="1012370" cy="19994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EN-GENİŞLİK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S17"/>
  <sheetViews>
    <sheetView showGridLines="0" zoomScaleNormal="100" workbookViewId="0">
      <selection activeCell="C27" sqref="C27"/>
    </sheetView>
  </sheetViews>
  <sheetFormatPr defaultColWidth="9.140625" defaultRowHeight="15" x14ac:dyDescent="0.25"/>
  <cols>
    <col min="1" max="2" width="9.140625" style="1"/>
    <col min="3" max="3" width="18.42578125" style="1" customWidth="1"/>
    <col min="4" max="4" width="2.140625" style="1" bestFit="1" customWidth="1"/>
    <col min="5" max="5" width="6.5703125" style="1" customWidth="1"/>
    <col min="6" max="6" width="3.28515625" style="1" bestFit="1" customWidth="1"/>
    <col min="7" max="8" width="4.42578125" style="1" bestFit="1" customWidth="1"/>
    <col min="9" max="9" width="4.7109375" style="1" bestFit="1" customWidth="1"/>
    <col min="10" max="10" width="4.42578125" style="1" bestFit="1" customWidth="1"/>
    <col min="11" max="11" width="7.5703125" style="1" bestFit="1" customWidth="1"/>
    <col min="12" max="12" width="4.42578125" style="1" bestFit="1" customWidth="1"/>
    <col min="13" max="13" width="4" style="1" bestFit="1" customWidth="1"/>
    <col min="14" max="14" width="6.7109375" style="1" bestFit="1" customWidth="1"/>
    <col min="15" max="15" width="2.28515625" style="1" bestFit="1" customWidth="1"/>
    <col min="16" max="16" width="8.28515625" style="1" customWidth="1"/>
    <col min="17" max="17" width="7.7109375" style="1" customWidth="1"/>
    <col min="18" max="16384" width="9.140625" style="1"/>
  </cols>
  <sheetData>
    <row r="1" spans="2:19" x14ac:dyDescent="0.25">
      <c r="B1" s="5" t="s">
        <v>93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</row>
    <row r="2" spans="2:19" x14ac:dyDescent="0.25">
      <c r="B2" s="287" t="s">
        <v>94</v>
      </c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</row>
    <row r="3" spans="2:19" x14ac:dyDescent="0.25">
      <c r="B3" s="287" t="s">
        <v>95</v>
      </c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</row>
    <row r="4" spans="2:19" x14ac:dyDescent="0.25">
      <c r="B4" s="287" t="s">
        <v>96</v>
      </c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</row>
    <row r="5" spans="2:19" x14ac:dyDescent="0.25"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287"/>
      <c r="S5" s="287"/>
    </row>
    <row r="6" spans="2:19" ht="15.75" thickBot="1" x14ac:dyDescent="0.3">
      <c r="B6" s="3"/>
      <c r="C6" s="33"/>
      <c r="D6" s="28"/>
      <c r="E6" s="27"/>
      <c r="F6" s="28"/>
      <c r="G6" s="29"/>
      <c r="H6" s="28"/>
      <c r="I6" s="21"/>
      <c r="J6" s="29"/>
      <c r="K6" s="28"/>
      <c r="L6" s="20"/>
      <c r="M6" s="20"/>
      <c r="N6" s="20"/>
      <c r="O6" s="20"/>
      <c r="P6" s="20"/>
      <c r="Q6" s="20"/>
    </row>
    <row r="7" spans="2:19" ht="30.75" customHeight="1" thickBot="1" x14ac:dyDescent="0.3">
      <c r="B7" s="378" t="s">
        <v>28</v>
      </c>
      <c r="C7" s="30" t="s">
        <v>35</v>
      </c>
      <c r="D7" s="34" t="s">
        <v>34</v>
      </c>
      <c r="E7" s="85">
        <v>6</v>
      </c>
      <c r="F7" s="268" t="s">
        <v>7</v>
      </c>
      <c r="G7" s="269"/>
      <c r="H7" s="268"/>
      <c r="I7" s="270"/>
      <c r="J7" s="269"/>
      <c r="K7" s="268"/>
      <c r="L7" s="271"/>
      <c r="M7" s="271"/>
      <c r="N7" s="271"/>
      <c r="O7" s="271"/>
      <c r="P7" s="271"/>
      <c r="Q7" s="272"/>
    </row>
    <row r="8" spans="2:19" ht="15.75" thickBot="1" x14ac:dyDescent="0.3">
      <c r="B8" s="379"/>
      <c r="C8" s="22" t="s">
        <v>36</v>
      </c>
      <c r="D8" s="35" t="s">
        <v>34</v>
      </c>
      <c r="E8" s="86">
        <v>4</v>
      </c>
      <c r="F8" s="273" t="s">
        <v>7</v>
      </c>
      <c r="G8" s="274"/>
      <c r="H8" s="273"/>
      <c r="I8" s="275"/>
      <c r="J8" s="274"/>
      <c r="K8" s="273"/>
      <c r="L8" s="276"/>
      <c r="M8" s="276"/>
      <c r="N8" s="276"/>
      <c r="O8" s="276"/>
      <c r="P8" s="276"/>
      <c r="Q8" s="277"/>
    </row>
    <row r="9" spans="2:19" ht="15.75" thickBot="1" x14ac:dyDescent="0.3">
      <c r="B9" s="380"/>
      <c r="C9" s="25" t="s">
        <v>37</v>
      </c>
      <c r="D9" s="36" t="s">
        <v>34</v>
      </c>
      <c r="E9" s="87">
        <v>3</v>
      </c>
      <c r="F9" s="278" t="s">
        <v>7</v>
      </c>
      <c r="G9" s="279"/>
      <c r="H9" s="278"/>
      <c r="I9" s="280"/>
      <c r="J9" s="279"/>
      <c r="K9" s="278"/>
      <c r="L9" s="281"/>
      <c r="M9" s="281"/>
      <c r="N9" s="281"/>
      <c r="O9" s="281"/>
      <c r="P9" s="281"/>
      <c r="Q9" s="282"/>
    </row>
    <row r="10" spans="2:19" ht="15" customHeight="1" thickBot="1" x14ac:dyDescent="0.3">
      <c r="B10" s="381" t="s">
        <v>74</v>
      </c>
      <c r="C10" s="382"/>
      <c r="D10" s="34" t="s">
        <v>34</v>
      </c>
      <c r="E10" s="40">
        <f>E7</f>
        <v>6</v>
      </c>
      <c r="F10" s="15" t="s">
        <v>29</v>
      </c>
      <c r="G10" s="32">
        <f>E8</f>
        <v>4</v>
      </c>
      <c r="H10" s="15" t="s">
        <v>29</v>
      </c>
      <c r="I10" s="32">
        <f>E9</f>
        <v>3</v>
      </c>
      <c r="J10" s="15" t="s">
        <v>34</v>
      </c>
      <c r="K10" s="15">
        <f>E7*E8*E9</f>
        <v>72</v>
      </c>
      <c r="L10" s="16" t="s">
        <v>32</v>
      </c>
      <c r="M10" s="15"/>
      <c r="N10" s="15"/>
      <c r="O10" s="15"/>
      <c r="P10" s="15"/>
      <c r="Q10" s="14"/>
    </row>
    <row r="11" spans="2:19" ht="15.75" thickBot="1" x14ac:dyDescent="0.3">
      <c r="B11" s="376" t="s">
        <v>25</v>
      </c>
      <c r="C11" s="377"/>
      <c r="D11" s="8" t="s">
        <v>34</v>
      </c>
      <c r="E11" s="377" t="s">
        <v>30</v>
      </c>
      <c r="F11" s="377"/>
      <c r="G11" s="377"/>
      <c r="H11" s="377"/>
      <c r="I11" s="377"/>
      <c r="J11" s="377"/>
      <c r="K11" s="377"/>
      <c r="L11" s="377"/>
      <c r="M11" s="377"/>
      <c r="N11" s="377"/>
      <c r="O11" s="12"/>
      <c r="P11" s="12"/>
      <c r="Q11" s="13"/>
    </row>
    <row r="12" spans="2:19" ht="15.75" thickBot="1" x14ac:dyDescent="0.3">
      <c r="B12" s="376" t="s">
        <v>26</v>
      </c>
      <c r="C12" s="377"/>
      <c r="D12" s="8" t="s">
        <v>34</v>
      </c>
      <c r="E12" s="383">
        <v>0.6</v>
      </c>
      <c r="F12" s="377"/>
      <c r="G12" s="377"/>
      <c r="H12" s="377"/>
      <c r="I12" s="377"/>
      <c r="J12" s="377"/>
      <c r="K12" s="377"/>
      <c r="L12" s="384"/>
      <c r="M12" s="384"/>
      <c r="N12" s="384"/>
      <c r="O12" s="26"/>
      <c r="P12" s="26"/>
      <c r="Q12" s="31"/>
    </row>
    <row r="13" spans="2:19" ht="15" customHeight="1" thickBot="1" x14ac:dyDescent="0.3">
      <c r="B13" s="376" t="s">
        <v>73</v>
      </c>
      <c r="C13" s="377"/>
      <c r="D13" s="8" t="s">
        <v>34</v>
      </c>
      <c r="E13" s="12">
        <f>K10</f>
        <v>72</v>
      </c>
      <c r="F13" s="18" t="s">
        <v>32</v>
      </c>
      <c r="G13" s="15" t="s">
        <v>29</v>
      </c>
      <c r="H13" s="12">
        <v>0.6</v>
      </c>
      <c r="I13" s="12"/>
      <c r="J13" s="16" t="s">
        <v>34</v>
      </c>
      <c r="K13" s="19">
        <f>E13*H13</f>
        <v>43.199999999999996</v>
      </c>
      <c r="L13" s="377" t="s">
        <v>32</v>
      </c>
      <c r="M13" s="377"/>
      <c r="N13" s="377"/>
      <c r="O13" s="377"/>
      <c r="P13" s="377"/>
      <c r="Q13" s="385"/>
    </row>
    <row r="14" spans="2:19" ht="15.75" thickBot="1" x14ac:dyDescent="0.3">
      <c r="B14" s="376" t="s">
        <v>70</v>
      </c>
      <c r="C14" s="377"/>
      <c r="D14" s="8" t="s">
        <v>34</v>
      </c>
      <c r="E14" s="12">
        <f>K10</f>
        <v>72</v>
      </c>
      <c r="F14" s="18" t="s">
        <v>32</v>
      </c>
      <c r="G14" s="15" t="s">
        <v>29</v>
      </c>
      <c r="H14" s="12">
        <v>0.6</v>
      </c>
      <c r="I14" s="12" t="s">
        <v>29</v>
      </c>
      <c r="J14" s="15">
        <v>2</v>
      </c>
      <c r="K14" s="18" t="s">
        <v>33</v>
      </c>
      <c r="L14" s="17" t="s">
        <v>29</v>
      </c>
      <c r="M14" s="38">
        <v>300</v>
      </c>
      <c r="N14" s="38" t="s">
        <v>31</v>
      </c>
      <c r="O14" s="23" t="s">
        <v>34</v>
      </c>
      <c r="P14" s="39">
        <f>K13*2*300</f>
        <v>25919.999999999996</v>
      </c>
      <c r="Q14" s="24" t="s">
        <v>32</v>
      </c>
    </row>
    <row r="16" spans="2:19" x14ac:dyDescent="0.25">
      <c r="B16" s="375" t="s">
        <v>39</v>
      </c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</row>
    <row r="17" spans="2:17" x14ac:dyDescent="0.25">
      <c r="B17" s="375"/>
      <c r="C17" s="37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75"/>
      <c r="O17" s="375"/>
      <c r="P17" s="375"/>
      <c r="Q17" s="375"/>
    </row>
  </sheetData>
  <mergeCells count="11">
    <mergeCell ref="B16:Q17"/>
    <mergeCell ref="B5:Q5"/>
    <mergeCell ref="B14:C14"/>
    <mergeCell ref="B7:B9"/>
    <mergeCell ref="B10:C10"/>
    <mergeCell ref="B11:C11"/>
    <mergeCell ref="B12:C12"/>
    <mergeCell ref="B13:C13"/>
    <mergeCell ref="E12:N12"/>
    <mergeCell ref="E11:N11"/>
    <mergeCell ref="L13:Q1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40"/>
  <sheetViews>
    <sheetView showGridLines="0" zoomScale="90" zoomScaleNormal="90" workbookViewId="0">
      <selection activeCell="R2" sqref="R2:AB2"/>
    </sheetView>
  </sheetViews>
  <sheetFormatPr defaultColWidth="9.140625" defaultRowHeight="15" x14ac:dyDescent="0.25"/>
  <cols>
    <col min="1" max="1" width="9.140625" style="1"/>
    <col min="2" max="2" width="11.28515625" style="1" customWidth="1"/>
    <col min="3" max="3" width="18.7109375" style="1" customWidth="1"/>
    <col min="4" max="4" width="2.140625" style="1" bestFit="1" customWidth="1"/>
    <col min="5" max="5" width="8.28515625" style="1" customWidth="1"/>
    <col min="6" max="6" width="9.7109375" style="1" customWidth="1"/>
    <col min="7" max="7" width="11.85546875" style="1" customWidth="1"/>
    <col min="8" max="8" width="4" style="1" customWidth="1"/>
    <col min="9" max="9" width="5.28515625" style="1" customWidth="1"/>
    <col min="10" max="10" width="1.7109375" style="1" customWidth="1"/>
    <col min="11" max="11" width="6.7109375" style="1" customWidth="1"/>
    <col min="12" max="15" width="4" style="1" customWidth="1"/>
    <col min="16" max="16" width="2" style="1" customWidth="1"/>
    <col min="17" max="17" width="6.5703125" style="1" customWidth="1"/>
    <col min="18" max="18" width="11.5703125" style="1" customWidth="1"/>
    <col min="19" max="19" width="17.7109375" style="1" customWidth="1"/>
    <col min="20" max="20" width="5.7109375" style="1" customWidth="1"/>
    <col min="21" max="21" width="9.7109375" style="1" customWidth="1"/>
    <col min="22" max="22" width="3.5703125" style="1" customWidth="1"/>
    <col min="23" max="23" width="6.28515625" style="1" customWidth="1"/>
    <col min="24" max="24" width="2.28515625" style="1" customWidth="1"/>
    <col min="25" max="25" width="9.7109375" style="1" customWidth="1"/>
    <col min="26" max="26" width="2.7109375" style="1" customWidth="1"/>
    <col min="27" max="27" width="6.5703125" style="1" customWidth="1"/>
    <col min="28" max="28" width="9.42578125" style="1" customWidth="1"/>
    <col min="29" max="16384" width="9.140625" style="1"/>
  </cols>
  <sheetData>
    <row r="1" spans="2:30" ht="15.75" thickBot="1" x14ac:dyDescent="0.3"/>
    <row r="2" spans="2:30" ht="36.6" customHeight="1" thickBot="1" x14ac:dyDescent="0.3">
      <c r="B2" s="599" t="s">
        <v>279</v>
      </c>
      <c r="C2" s="600"/>
      <c r="D2" s="600"/>
      <c r="E2" s="600"/>
      <c r="F2" s="600"/>
      <c r="G2" s="600"/>
      <c r="H2" s="600"/>
      <c r="I2" s="600"/>
      <c r="J2" s="600"/>
      <c r="K2" s="600"/>
      <c r="L2" s="601"/>
      <c r="R2" s="599" t="s">
        <v>295</v>
      </c>
      <c r="S2" s="600"/>
      <c r="T2" s="600"/>
      <c r="U2" s="600"/>
      <c r="V2" s="600"/>
      <c r="W2" s="600"/>
      <c r="X2" s="600"/>
      <c r="Y2" s="600"/>
      <c r="Z2" s="600"/>
      <c r="AA2" s="600"/>
      <c r="AB2" s="601"/>
    </row>
    <row r="3" spans="2:30" x14ac:dyDescent="0.25">
      <c r="B3" s="41"/>
      <c r="C3" s="41"/>
    </row>
    <row r="15" spans="2:30" ht="30.75" customHeight="1" x14ac:dyDescent="0.25">
      <c r="B15" s="467" t="s">
        <v>292</v>
      </c>
      <c r="C15" s="468" t="s">
        <v>35</v>
      </c>
      <c r="D15" s="469" t="s">
        <v>34</v>
      </c>
      <c r="E15" s="470">
        <v>50</v>
      </c>
      <c r="F15" s="471" t="s">
        <v>0</v>
      </c>
      <c r="G15" s="471"/>
      <c r="H15" s="471"/>
      <c r="I15" s="471"/>
      <c r="J15" s="471"/>
      <c r="K15" s="471"/>
      <c r="L15" s="471"/>
      <c r="M15" s="444"/>
      <c r="N15" s="444"/>
      <c r="O15" s="444"/>
      <c r="P15" s="444"/>
      <c r="Q15" s="444"/>
      <c r="R15" s="467" t="s">
        <v>292</v>
      </c>
      <c r="S15" s="468" t="s">
        <v>35</v>
      </c>
      <c r="T15" s="469" t="s">
        <v>34</v>
      </c>
      <c r="U15" s="470">
        <v>20</v>
      </c>
      <c r="V15" s="471" t="s">
        <v>0</v>
      </c>
      <c r="W15" s="471"/>
      <c r="X15" s="471"/>
      <c r="Y15" s="471"/>
      <c r="Z15" s="471"/>
      <c r="AA15" s="471"/>
      <c r="AB15" s="471"/>
      <c r="AC15" s="444"/>
      <c r="AD15" s="88"/>
    </row>
    <row r="16" spans="2:30" x14ac:dyDescent="0.25">
      <c r="B16" s="467"/>
      <c r="C16" s="468" t="s">
        <v>36</v>
      </c>
      <c r="D16" s="469" t="s">
        <v>34</v>
      </c>
      <c r="E16" s="470">
        <v>60</v>
      </c>
      <c r="F16" s="471" t="s">
        <v>0</v>
      </c>
      <c r="G16" s="471"/>
      <c r="H16" s="471"/>
      <c r="I16" s="471"/>
      <c r="J16" s="471"/>
      <c r="K16" s="471"/>
      <c r="L16" s="471"/>
      <c r="M16" s="444"/>
      <c r="N16" s="444"/>
      <c r="O16" s="444"/>
      <c r="P16" s="444"/>
      <c r="Q16" s="444"/>
      <c r="R16" s="467"/>
      <c r="S16" s="468" t="s">
        <v>36</v>
      </c>
      <c r="T16" s="469" t="s">
        <v>34</v>
      </c>
      <c r="U16" s="470">
        <v>80</v>
      </c>
      <c r="V16" s="471" t="s">
        <v>0</v>
      </c>
      <c r="W16" s="471"/>
      <c r="X16" s="471"/>
      <c r="Y16" s="471"/>
      <c r="Z16" s="471"/>
      <c r="AA16" s="471"/>
      <c r="AB16" s="471"/>
      <c r="AC16" s="444"/>
      <c r="AD16" s="88"/>
    </row>
    <row r="17" spans="1:30" x14ac:dyDescent="0.25">
      <c r="B17" s="467"/>
      <c r="C17" s="468" t="s">
        <v>37</v>
      </c>
      <c r="D17" s="469" t="s">
        <v>34</v>
      </c>
      <c r="E17" s="470">
        <v>4</v>
      </c>
      <c r="F17" s="471" t="s">
        <v>0</v>
      </c>
      <c r="G17" s="471"/>
      <c r="H17" s="471"/>
      <c r="I17" s="471"/>
      <c r="J17" s="471"/>
      <c r="K17" s="471"/>
      <c r="L17" s="471"/>
      <c r="M17" s="444"/>
      <c r="N17" s="444"/>
      <c r="O17" s="444"/>
      <c r="P17" s="444"/>
      <c r="Q17" s="444"/>
      <c r="R17" s="467"/>
      <c r="S17" s="468" t="s">
        <v>37</v>
      </c>
      <c r="T17" s="469" t="s">
        <v>34</v>
      </c>
      <c r="U17" s="470">
        <v>7</v>
      </c>
      <c r="V17" s="471" t="s">
        <v>0</v>
      </c>
      <c r="W17" s="471"/>
      <c r="X17" s="471"/>
      <c r="Y17" s="471"/>
      <c r="Z17" s="471"/>
      <c r="AA17" s="471"/>
      <c r="AB17" s="471"/>
      <c r="AC17" s="444"/>
      <c r="AD17" s="88"/>
    </row>
    <row r="18" spans="1:30" x14ac:dyDescent="0.25">
      <c r="B18" s="467"/>
      <c r="C18" s="468" t="s">
        <v>293</v>
      </c>
      <c r="D18" s="469" t="s">
        <v>34</v>
      </c>
      <c r="E18" s="470">
        <v>5</v>
      </c>
      <c r="F18" s="471" t="s">
        <v>0</v>
      </c>
      <c r="G18" s="471"/>
      <c r="H18" s="471"/>
      <c r="I18" s="471"/>
      <c r="J18" s="471"/>
      <c r="K18" s="471"/>
      <c r="L18" s="471"/>
      <c r="M18" s="444"/>
      <c r="N18" s="444"/>
      <c r="O18" s="444"/>
      <c r="P18" s="444"/>
      <c r="Q18" s="444"/>
      <c r="R18" s="467"/>
      <c r="S18" s="468" t="s">
        <v>38</v>
      </c>
      <c r="T18" s="469" t="s">
        <v>34</v>
      </c>
      <c r="U18" s="470">
        <v>15</v>
      </c>
      <c r="V18" s="471" t="s">
        <v>0</v>
      </c>
      <c r="W18" s="471"/>
      <c r="X18" s="471"/>
      <c r="Y18" s="471"/>
      <c r="Z18" s="471"/>
      <c r="AA18" s="471"/>
      <c r="AB18" s="471"/>
      <c r="AC18" s="444"/>
      <c r="AD18" s="88"/>
    </row>
    <row r="19" spans="1:30" ht="15" customHeight="1" x14ac:dyDescent="0.25">
      <c r="B19" s="472" t="s">
        <v>24</v>
      </c>
      <c r="C19" s="472"/>
      <c r="D19" s="469" t="s">
        <v>34</v>
      </c>
      <c r="E19" s="473">
        <f>'YILLIK KAPASİTE'!K10</f>
        <v>72</v>
      </c>
      <c r="F19" s="474" t="s">
        <v>32</v>
      </c>
      <c r="G19" s="474"/>
      <c r="H19" s="474"/>
      <c r="I19" s="474"/>
      <c r="J19" s="474"/>
      <c r="K19" s="474"/>
      <c r="L19" s="474"/>
      <c r="M19" s="444"/>
      <c r="N19" s="444"/>
      <c r="O19" s="444"/>
      <c r="P19" s="444"/>
      <c r="Q19" s="444"/>
      <c r="R19" s="472" t="s">
        <v>24</v>
      </c>
      <c r="S19" s="472"/>
      <c r="T19" s="469" t="s">
        <v>34</v>
      </c>
      <c r="U19" s="473">
        <f>'YILLIK KAPASİTE'!K10</f>
        <v>72</v>
      </c>
      <c r="V19" s="474" t="s">
        <v>32</v>
      </c>
      <c r="W19" s="474"/>
      <c r="X19" s="474"/>
      <c r="Y19" s="474"/>
      <c r="Z19" s="474"/>
      <c r="AA19" s="474"/>
      <c r="AB19" s="474"/>
      <c r="AC19" s="444"/>
      <c r="AD19" s="88"/>
    </row>
    <row r="20" spans="1:30" ht="15" customHeight="1" x14ac:dyDescent="0.25">
      <c r="B20" s="475" t="s">
        <v>26</v>
      </c>
      <c r="C20" s="475"/>
      <c r="D20" s="469" t="s">
        <v>34</v>
      </c>
      <c r="E20" s="476">
        <v>0.6</v>
      </c>
      <c r="F20" s="476"/>
      <c r="G20" s="476"/>
      <c r="H20" s="476"/>
      <c r="I20" s="476"/>
      <c r="J20" s="476"/>
      <c r="K20" s="476"/>
      <c r="L20" s="476"/>
      <c r="M20" s="444"/>
      <c r="N20" s="444"/>
      <c r="O20" s="444"/>
      <c r="P20" s="444"/>
      <c r="Q20" s="444"/>
      <c r="R20" s="475" t="s">
        <v>26</v>
      </c>
      <c r="S20" s="475"/>
      <c r="T20" s="469" t="s">
        <v>34</v>
      </c>
      <c r="U20" s="476">
        <v>0.6</v>
      </c>
      <c r="V20" s="476"/>
      <c r="W20" s="476"/>
      <c r="X20" s="476"/>
      <c r="Y20" s="476"/>
      <c r="Z20" s="476"/>
      <c r="AA20" s="476"/>
      <c r="AB20" s="476"/>
      <c r="AC20" s="444"/>
      <c r="AD20" s="88"/>
    </row>
    <row r="21" spans="1:30" ht="15" customHeight="1" x14ac:dyDescent="0.25">
      <c r="B21" s="477" t="s">
        <v>27</v>
      </c>
      <c r="C21" s="477"/>
      <c r="D21" s="469" t="s">
        <v>34</v>
      </c>
      <c r="E21" s="478">
        <f>'YILLIK KAPASİTE'!K13</f>
        <v>43.199999999999996</v>
      </c>
      <c r="F21" s="474" t="s">
        <v>32</v>
      </c>
      <c r="G21" s="474"/>
      <c r="H21" s="474"/>
      <c r="I21" s="474"/>
      <c r="J21" s="474"/>
      <c r="K21" s="474"/>
      <c r="L21" s="474"/>
      <c r="M21" s="444"/>
      <c r="N21" s="444"/>
      <c r="O21" s="444"/>
      <c r="P21" s="444"/>
      <c r="Q21" s="444"/>
      <c r="R21" s="477" t="s">
        <v>27</v>
      </c>
      <c r="S21" s="477"/>
      <c r="T21" s="469" t="s">
        <v>34</v>
      </c>
      <c r="U21" s="479">
        <f>'YILLIK KAPASİTE'!K13</f>
        <v>43.199999999999996</v>
      </c>
      <c r="V21" s="474" t="s">
        <v>32</v>
      </c>
      <c r="W21" s="474"/>
      <c r="X21" s="474"/>
      <c r="Y21" s="474"/>
      <c r="Z21" s="474"/>
      <c r="AA21" s="474"/>
      <c r="AB21" s="474"/>
      <c r="AC21" s="444"/>
      <c r="AD21" s="88"/>
    </row>
    <row r="22" spans="1:30" ht="15" customHeight="1" x14ac:dyDescent="0.25">
      <c r="B22" s="477" t="s">
        <v>40</v>
      </c>
      <c r="C22" s="477"/>
      <c r="D22" s="469" t="s">
        <v>34</v>
      </c>
      <c r="E22" s="480">
        <f>E15</f>
        <v>50</v>
      </c>
      <c r="F22" s="481" t="s">
        <v>29</v>
      </c>
      <c r="G22" s="482">
        <f>E16</f>
        <v>60</v>
      </c>
      <c r="H22" s="483" t="s">
        <v>29</v>
      </c>
      <c r="I22" s="482">
        <f>(E17+E18)</f>
        <v>9</v>
      </c>
      <c r="J22" s="484" t="s">
        <v>34</v>
      </c>
      <c r="K22" s="485">
        <f>(E22*G22*I22)/1000000</f>
        <v>2.7E-2</v>
      </c>
      <c r="L22" s="481" t="s">
        <v>32</v>
      </c>
      <c r="M22" s="444"/>
      <c r="N22" s="444"/>
      <c r="O22" s="444"/>
      <c r="P22" s="444"/>
      <c r="Q22" s="444"/>
      <c r="R22" s="477" t="s">
        <v>47</v>
      </c>
      <c r="S22" s="477"/>
      <c r="T22" s="469" t="s">
        <v>34</v>
      </c>
      <c r="U22" s="486">
        <f>W31</f>
        <v>0.7857142857142857</v>
      </c>
      <c r="V22" s="487" t="s">
        <v>48</v>
      </c>
      <c r="W22" s="488"/>
      <c r="X22" s="488"/>
      <c r="Y22" s="488"/>
      <c r="Z22" s="488"/>
      <c r="AA22" s="488"/>
      <c r="AB22" s="489"/>
      <c r="AC22" s="444"/>
      <c r="AD22" s="88"/>
    </row>
    <row r="23" spans="1:30" ht="15" customHeight="1" x14ac:dyDescent="0.25">
      <c r="B23" s="477" t="s">
        <v>25</v>
      </c>
      <c r="C23" s="477"/>
      <c r="D23" s="469" t="s">
        <v>34</v>
      </c>
      <c r="E23" s="490" t="s">
        <v>30</v>
      </c>
      <c r="F23" s="490"/>
      <c r="G23" s="490"/>
      <c r="H23" s="490"/>
      <c r="I23" s="490"/>
      <c r="J23" s="490"/>
      <c r="K23" s="490"/>
      <c r="L23" s="490"/>
      <c r="M23" s="444"/>
      <c r="N23" s="444"/>
      <c r="O23" s="444"/>
      <c r="P23" s="444"/>
      <c r="Q23" s="444"/>
      <c r="R23" s="491" t="s">
        <v>40</v>
      </c>
      <c r="S23" s="491"/>
      <c r="T23" s="469" t="s">
        <v>34</v>
      </c>
      <c r="U23" s="486">
        <f>U15</f>
        <v>20</v>
      </c>
      <c r="V23" s="486" t="s">
        <v>29</v>
      </c>
      <c r="W23" s="486">
        <f>U16</f>
        <v>80</v>
      </c>
      <c r="X23" s="486" t="s">
        <v>29</v>
      </c>
      <c r="Y23" s="486">
        <f>U17</f>
        <v>7</v>
      </c>
      <c r="Z23" s="486" t="s">
        <v>34</v>
      </c>
      <c r="AA23" s="492">
        <f>(U23*W23*Y23)/1000000</f>
        <v>1.12E-2</v>
      </c>
      <c r="AB23" s="486" t="s">
        <v>32</v>
      </c>
      <c r="AC23" s="444"/>
      <c r="AD23" s="88"/>
    </row>
    <row r="24" spans="1:30" ht="15" customHeight="1" x14ac:dyDescent="0.25">
      <c r="B24" s="465" t="s">
        <v>42</v>
      </c>
      <c r="C24" s="465"/>
      <c r="D24" s="494" t="s">
        <v>34</v>
      </c>
      <c r="E24" s="495">
        <f>ROUNDUP(E21/K22,0.1)</f>
        <v>1600</v>
      </c>
      <c r="F24" s="496" t="s">
        <v>127</v>
      </c>
      <c r="G24" s="496">
        <f>E24*K22</f>
        <v>43.2</v>
      </c>
      <c r="H24" s="497" t="s">
        <v>43</v>
      </c>
      <c r="I24" s="498"/>
      <c r="J24" s="498"/>
      <c r="K24" s="498"/>
      <c r="L24" s="499"/>
      <c r="M24" s="460"/>
      <c r="N24" s="460"/>
      <c r="O24" s="460"/>
      <c r="P24" s="460"/>
      <c r="Q24" s="460"/>
      <c r="R24" s="500" t="s">
        <v>25</v>
      </c>
      <c r="S24" s="501"/>
      <c r="T24" s="494" t="s">
        <v>34</v>
      </c>
      <c r="U24" s="502" t="s">
        <v>30</v>
      </c>
      <c r="V24" s="502"/>
      <c r="W24" s="502"/>
      <c r="X24" s="502"/>
      <c r="Y24" s="502"/>
      <c r="Z24" s="502"/>
      <c r="AA24" s="502"/>
      <c r="AB24" s="502"/>
      <c r="AC24" s="493"/>
      <c r="AD24" s="88"/>
    </row>
    <row r="25" spans="1:30" ht="15" customHeight="1" x14ac:dyDescent="0.25">
      <c r="B25" s="465" t="s">
        <v>294</v>
      </c>
      <c r="C25" s="465"/>
      <c r="D25" s="494" t="s">
        <v>34</v>
      </c>
      <c r="E25" s="495">
        <f>ROUNDUP(E24*2,0.1)</f>
        <v>3200</v>
      </c>
      <c r="F25" s="496" t="s">
        <v>128</v>
      </c>
      <c r="G25" s="496">
        <f>E25*K22</f>
        <v>86.4</v>
      </c>
      <c r="H25" s="497" t="s">
        <v>45</v>
      </c>
      <c r="I25" s="498"/>
      <c r="J25" s="498"/>
      <c r="K25" s="498"/>
      <c r="L25" s="499"/>
      <c r="M25" s="460"/>
      <c r="N25" s="460"/>
      <c r="O25" s="460"/>
      <c r="P25" s="460"/>
      <c r="Q25" s="460"/>
      <c r="R25" s="503" t="s">
        <v>42</v>
      </c>
      <c r="S25" s="503"/>
      <c r="T25" s="494" t="s">
        <v>34</v>
      </c>
      <c r="U25" s="495">
        <f>(U21/AA23)*U22</f>
        <v>3030.612244897959</v>
      </c>
      <c r="V25" s="504" t="s">
        <v>127</v>
      </c>
      <c r="W25" s="505"/>
      <c r="X25" s="506">
        <f>U25*AA23</f>
        <v>33.942857142857143</v>
      </c>
      <c r="Y25" s="507"/>
      <c r="Z25" s="504" t="s">
        <v>43</v>
      </c>
      <c r="AA25" s="508"/>
      <c r="AB25" s="505"/>
      <c r="AC25" s="444"/>
      <c r="AD25" s="88"/>
    </row>
    <row r="26" spans="1:30" x14ac:dyDescent="0.25">
      <c r="B26" s="465" t="s">
        <v>41</v>
      </c>
      <c r="C26" s="465"/>
      <c r="D26" s="509" t="s">
        <v>34</v>
      </c>
      <c r="E26" s="510">
        <f>E25*300</f>
        <v>960000</v>
      </c>
      <c r="F26" s="496" t="s">
        <v>129</v>
      </c>
      <c r="G26" s="496">
        <f>E26*K22</f>
        <v>25920</v>
      </c>
      <c r="H26" s="497" t="s">
        <v>46</v>
      </c>
      <c r="I26" s="498"/>
      <c r="J26" s="498"/>
      <c r="K26" s="498"/>
      <c r="L26" s="499"/>
      <c r="M26" s="460"/>
      <c r="N26" s="460"/>
      <c r="O26" s="460"/>
      <c r="P26" s="460"/>
      <c r="Q26" s="460"/>
      <c r="R26" s="503" t="s">
        <v>294</v>
      </c>
      <c r="S26" s="503"/>
      <c r="T26" s="494" t="s">
        <v>34</v>
      </c>
      <c r="U26" s="495">
        <f>ROUNDUP(U25*2,0.1)</f>
        <v>6062</v>
      </c>
      <c r="V26" s="504" t="s">
        <v>128</v>
      </c>
      <c r="W26" s="505"/>
      <c r="X26" s="506">
        <f>U26*AA23</f>
        <v>67.894400000000005</v>
      </c>
      <c r="Y26" s="507"/>
      <c r="Z26" s="504" t="s">
        <v>45</v>
      </c>
      <c r="AA26" s="508"/>
      <c r="AB26" s="505"/>
      <c r="AC26" s="444"/>
      <c r="AD26" s="88"/>
    </row>
    <row r="27" spans="1:30" x14ac:dyDescent="0.25">
      <c r="B27" s="460"/>
      <c r="C27" s="460"/>
      <c r="D27" s="460"/>
      <c r="E27" s="460"/>
      <c r="F27" s="460"/>
      <c r="G27" s="460"/>
      <c r="H27" s="460"/>
      <c r="I27" s="460"/>
      <c r="J27" s="460"/>
      <c r="K27" s="460"/>
      <c r="L27" s="460"/>
      <c r="M27" s="460"/>
      <c r="N27" s="460"/>
      <c r="O27" s="460"/>
      <c r="P27" s="460"/>
      <c r="Q27" s="460"/>
      <c r="R27" s="503" t="s">
        <v>41</v>
      </c>
      <c r="S27" s="503"/>
      <c r="T27" s="509" t="s">
        <v>34</v>
      </c>
      <c r="U27" s="495">
        <f>U26*300</f>
        <v>1818600</v>
      </c>
      <c r="V27" s="504" t="s">
        <v>129</v>
      </c>
      <c r="W27" s="505"/>
      <c r="X27" s="506">
        <f>U27*AA23</f>
        <v>20368.32</v>
      </c>
      <c r="Y27" s="507"/>
      <c r="Z27" s="504" t="s">
        <v>46</v>
      </c>
      <c r="AA27" s="508"/>
      <c r="AB27" s="505"/>
      <c r="AC27" s="444"/>
      <c r="AD27" s="88"/>
    </row>
    <row r="28" spans="1:30" ht="31.5" customHeight="1" x14ac:dyDescent="0.25">
      <c r="A28" s="7"/>
      <c r="B28" s="511" t="s">
        <v>39</v>
      </c>
      <c r="C28" s="511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511"/>
      <c r="P28" s="511"/>
      <c r="Q28" s="511"/>
      <c r="R28" s="512"/>
      <c r="S28" s="460"/>
      <c r="T28" s="512"/>
      <c r="U28" s="460"/>
      <c r="V28" s="512"/>
      <c r="W28" s="460"/>
      <c r="X28" s="512"/>
      <c r="Y28" s="460"/>
      <c r="Z28" s="460"/>
      <c r="AA28" s="460"/>
      <c r="AB28" s="460"/>
      <c r="AC28" s="444"/>
      <c r="AD28" s="88"/>
    </row>
    <row r="29" spans="1:30" s="88" customFormat="1" x14ac:dyDescent="0.25"/>
    <row r="30" spans="1:30" s="37" customFormat="1" x14ac:dyDescent="0.25"/>
    <row r="31" spans="1:30" s="37" customFormat="1" x14ac:dyDescent="0.25">
      <c r="R31" s="42">
        <f>U15/(U15+U18)</f>
        <v>0.5714285714285714</v>
      </c>
      <c r="S31" s="42">
        <f>U15*U16*U17</f>
        <v>11200</v>
      </c>
      <c r="T31" s="43">
        <f>S31*R31</f>
        <v>6400</v>
      </c>
      <c r="U31" s="42">
        <f>S31+T31</f>
        <v>17600</v>
      </c>
      <c r="W31" s="44">
        <f>U31/(S31*2)</f>
        <v>0.7857142857142857</v>
      </c>
    </row>
    <row r="32" spans="1:30" s="37" customFormat="1" x14ac:dyDescent="0.25"/>
    <row r="33" spans="29:29" s="37" customFormat="1" x14ac:dyDescent="0.25"/>
    <row r="34" spans="29:29" s="37" customFormat="1" x14ac:dyDescent="0.25"/>
    <row r="35" spans="29:29" s="37" customFormat="1" x14ac:dyDescent="0.25"/>
    <row r="36" spans="29:29" s="37" customFormat="1" x14ac:dyDescent="0.25"/>
    <row r="37" spans="29:29" s="37" customFormat="1" x14ac:dyDescent="0.25"/>
    <row r="38" spans="29:29" s="37" customFormat="1" x14ac:dyDescent="0.25">
      <c r="AC38" s="37">
        <f>(U15*U16*U17)+(U18)/1000000</f>
        <v>11200.000015</v>
      </c>
    </row>
    <row r="39" spans="29:29" s="37" customFormat="1" x14ac:dyDescent="0.25"/>
    <row r="40" spans="29:29" s="37" customFormat="1" x14ac:dyDescent="0.25"/>
  </sheetData>
  <mergeCells count="46">
    <mergeCell ref="V27:W27"/>
    <mergeCell ref="X27:Y27"/>
    <mergeCell ref="B25:C25"/>
    <mergeCell ref="B26:C26"/>
    <mergeCell ref="B28:Q28"/>
    <mergeCell ref="U24:AB24"/>
    <mergeCell ref="R25:S25"/>
    <mergeCell ref="R26:S26"/>
    <mergeCell ref="V25:W25"/>
    <mergeCell ref="V26:W26"/>
    <mergeCell ref="X25:Y25"/>
    <mergeCell ref="X26:Y26"/>
    <mergeCell ref="Z25:AB25"/>
    <mergeCell ref="Z26:AB26"/>
    <mergeCell ref="Z27:AB27"/>
    <mergeCell ref="R27:S27"/>
    <mergeCell ref="R24:S24"/>
    <mergeCell ref="B2:L2"/>
    <mergeCell ref="V15:AB15"/>
    <mergeCell ref="V16:AB16"/>
    <mergeCell ref="V17:AB17"/>
    <mergeCell ref="V18:AB18"/>
    <mergeCell ref="B15:B18"/>
    <mergeCell ref="R15:R18"/>
    <mergeCell ref="F15:L15"/>
    <mergeCell ref="F16:L16"/>
    <mergeCell ref="F17:L17"/>
    <mergeCell ref="F18:L18"/>
    <mergeCell ref="B21:C21"/>
    <mergeCell ref="B22:C22"/>
    <mergeCell ref="B24:C24"/>
    <mergeCell ref="R19:S19"/>
    <mergeCell ref="F19:L19"/>
    <mergeCell ref="E20:L20"/>
    <mergeCell ref="F21:L21"/>
    <mergeCell ref="E23:L23"/>
    <mergeCell ref="B19:C19"/>
    <mergeCell ref="B23:C23"/>
    <mergeCell ref="R21:S21"/>
    <mergeCell ref="V21:AB21"/>
    <mergeCell ref="R22:S22"/>
    <mergeCell ref="R23:S23"/>
    <mergeCell ref="R2:AB2"/>
    <mergeCell ref="V19:AB19"/>
    <mergeCell ref="U20:AB20"/>
    <mergeCell ref="V22:AB22"/>
  </mergeCells>
  <pageMargins left="0.7" right="0.7" top="0.75" bottom="0.75" header="0.3" footer="0.3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AS51"/>
  <sheetViews>
    <sheetView showGridLines="0" topLeftCell="A13" zoomScale="65" zoomScaleNormal="65" workbookViewId="0">
      <selection activeCell="AW29" sqref="AW29"/>
    </sheetView>
  </sheetViews>
  <sheetFormatPr defaultColWidth="6.5703125" defaultRowHeight="15" x14ac:dyDescent="0.25"/>
  <cols>
    <col min="1" max="1" width="3.28515625" style="444" customWidth="1"/>
    <col min="2" max="2" width="9.5703125" style="444" customWidth="1"/>
    <col min="3" max="3" width="5.28515625" style="444" customWidth="1"/>
    <col min="4" max="4" width="3.28515625" style="444" customWidth="1"/>
    <col min="5" max="5" width="6.140625" style="444" customWidth="1"/>
    <col min="6" max="6" width="2.5703125" style="444" customWidth="1"/>
    <col min="7" max="7" width="4.140625" style="444" customWidth="1"/>
    <col min="8" max="9" width="3.7109375" style="444" customWidth="1"/>
    <col min="10" max="10" width="7.7109375" style="444" customWidth="1"/>
    <col min="11" max="11" width="3.7109375" style="444" customWidth="1"/>
    <col min="12" max="12" width="4.5703125" style="444" customWidth="1"/>
    <col min="13" max="18" width="3.7109375" style="444" customWidth="1"/>
    <col min="19" max="19" width="1.28515625" style="514" customWidth="1"/>
    <col min="20" max="20" width="4.7109375" style="443" customWidth="1"/>
    <col min="21" max="21" width="7.5703125" style="443" customWidth="1"/>
    <col min="22" max="22" width="14.140625" style="444" customWidth="1"/>
    <col min="23" max="25" width="6.5703125" style="444"/>
    <col min="26" max="26" width="2.140625" style="444" customWidth="1"/>
    <col min="27" max="27" width="10.85546875" style="444" bestFit="1" customWidth="1"/>
    <col min="28" max="28" width="8" style="444" customWidth="1"/>
    <col min="29" max="34" width="6.5703125" style="444"/>
    <col min="35" max="35" width="7.85546875" style="444" customWidth="1"/>
    <col min="36" max="16384" width="6.5703125" style="444"/>
  </cols>
  <sheetData>
    <row r="2" spans="6:40" ht="15" customHeight="1" x14ac:dyDescent="0.3">
      <c r="F2" s="513" t="s">
        <v>1</v>
      </c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3"/>
      <c r="T2" s="513"/>
      <c r="Y2" s="513" t="s">
        <v>2</v>
      </c>
      <c r="Z2" s="513"/>
      <c r="AA2" s="513"/>
      <c r="AB2" s="513"/>
      <c r="AC2" s="513"/>
      <c r="AD2" s="513"/>
      <c r="AE2" s="513"/>
      <c r="AF2" s="513"/>
      <c r="AG2" s="513"/>
      <c r="AH2" s="513"/>
      <c r="AI2" s="513"/>
      <c r="AJ2" s="513"/>
      <c r="AK2" s="513"/>
      <c r="AL2" s="513"/>
      <c r="AM2" s="513"/>
      <c r="AN2" s="513"/>
    </row>
    <row r="16" spans="6:40" ht="15.75" thickBot="1" x14ac:dyDescent="0.3"/>
    <row r="17" spans="2:43" ht="31.15" customHeight="1" thickBot="1" x14ac:dyDescent="0.3">
      <c r="B17" s="515" t="s">
        <v>36</v>
      </c>
      <c r="C17" s="516">
        <v>100</v>
      </c>
      <c r="D17" s="517" t="s">
        <v>0</v>
      </c>
    </row>
    <row r="20" spans="2:43" x14ac:dyDescent="0.25">
      <c r="D20" s="518"/>
      <c r="E20" s="519"/>
      <c r="F20" s="519"/>
      <c r="G20" s="519"/>
      <c r="H20" s="519"/>
      <c r="I20" s="519"/>
      <c r="J20" s="519"/>
      <c r="K20" s="519"/>
      <c r="L20" s="519"/>
      <c r="M20" s="519"/>
      <c r="N20" s="519"/>
      <c r="O20" s="519"/>
      <c r="P20" s="519"/>
      <c r="Q20" s="519"/>
      <c r="R20" s="519"/>
      <c r="S20" s="520"/>
      <c r="AP20" s="443"/>
      <c r="AQ20" s="443"/>
    </row>
    <row r="21" spans="2:43" s="443" customFormat="1" ht="19.5" thickBot="1" x14ac:dyDescent="0.35">
      <c r="D21" s="49"/>
      <c r="E21" s="49"/>
      <c r="F21" s="521" t="s">
        <v>35</v>
      </c>
      <c r="G21" s="521"/>
      <c r="H21" s="521"/>
      <c r="I21" s="521"/>
      <c r="J21" s="522">
        <v>100</v>
      </c>
      <c r="K21" s="522"/>
      <c r="L21" s="523" t="s">
        <v>0</v>
      </c>
      <c r="M21" s="49"/>
      <c r="N21" s="49"/>
      <c r="O21" s="49"/>
      <c r="P21" s="49"/>
      <c r="Q21" s="49"/>
      <c r="R21" s="49"/>
      <c r="S21" s="524"/>
      <c r="Y21" s="46">
        <f>J21</f>
        <v>100</v>
      </c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7">
        <f>E27</f>
        <v>12</v>
      </c>
      <c r="AN21" s="525"/>
      <c r="AO21" s="518"/>
    </row>
    <row r="22" spans="2:43" ht="15.75" thickBot="1" x14ac:dyDescent="0.3">
      <c r="T22" s="526"/>
      <c r="AP22" s="443"/>
      <c r="AQ22" s="443"/>
    </row>
    <row r="23" spans="2:43" ht="15.75" thickBot="1" x14ac:dyDescent="0.3">
      <c r="E23" s="527"/>
      <c r="F23" s="528"/>
      <c r="H23" s="527"/>
      <c r="I23" s="528"/>
      <c r="K23" s="527"/>
      <c r="L23" s="528"/>
      <c r="N23" s="529"/>
      <c r="O23" s="530"/>
      <c r="Q23" s="527"/>
      <c r="R23" s="528"/>
      <c r="S23" s="531"/>
      <c r="T23" s="532">
        <v>2</v>
      </c>
      <c r="U23" s="443" t="s">
        <v>0</v>
      </c>
      <c r="Y23" s="533"/>
      <c r="Z23" s="534"/>
      <c r="AB23" s="533"/>
      <c r="AC23" s="534"/>
      <c r="AE23" s="533"/>
      <c r="AF23" s="534"/>
      <c r="AH23" s="533"/>
      <c r="AI23" s="534"/>
      <c r="AK23" s="533"/>
      <c r="AL23" s="534"/>
      <c r="AP23" s="48">
        <f>T23</f>
        <v>2</v>
      </c>
      <c r="AQ23" s="443" t="s">
        <v>0</v>
      </c>
    </row>
    <row r="24" spans="2:43" ht="15.75" thickBot="1" x14ac:dyDescent="0.3">
      <c r="E24" s="527"/>
      <c r="F24" s="535"/>
      <c r="G24" s="535"/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28"/>
      <c r="S24" s="531"/>
      <c r="T24" s="536">
        <v>2</v>
      </c>
      <c r="U24" s="443" t="s">
        <v>0</v>
      </c>
      <c r="Y24" s="533"/>
      <c r="Z24" s="537"/>
      <c r="AA24" s="537"/>
      <c r="AB24" s="537"/>
      <c r="AC24" s="537"/>
      <c r="AD24" s="537"/>
      <c r="AE24" s="537"/>
      <c r="AF24" s="537"/>
      <c r="AG24" s="537"/>
      <c r="AH24" s="537"/>
      <c r="AI24" s="537"/>
      <c r="AJ24" s="537"/>
      <c r="AK24" s="537"/>
      <c r="AL24" s="534"/>
      <c r="AM24" s="538"/>
      <c r="AN24" s="539"/>
      <c r="AP24" s="49">
        <f>T24</f>
        <v>2</v>
      </c>
      <c r="AQ24" s="443" t="s">
        <v>0</v>
      </c>
    </row>
    <row r="25" spans="2:43" ht="28.9" customHeight="1" thickBot="1" x14ac:dyDescent="0.3">
      <c r="E25" s="540"/>
      <c r="F25" s="541"/>
      <c r="G25" s="542"/>
      <c r="H25" s="542"/>
      <c r="I25" s="514"/>
      <c r="K25" s="540"/>
      <c r="L25" s="541"/>
      <c r="Q25" s="540"/>
      <c r="R25" s="541"/>
      <c r="S25" s="531"/>
      <c r="T25" s="543">
        <v>10</v>
      </c>
      <c r="U25" s="443" t="s">
        <v>0</v>
      </c>
      <c r="Y25" s="544"/>
      <c r="Z25" s="545"/>
      <c r="AA25" s="546"/>
      <c r="AB25" s="547"/>
      <c r="AC25" s="514"/>
      <c r="AE25" s="544"/>
      <c r="AF25" s="545"/>
      <c r="AG25" s="546"/>
      <c r="AH25" s="547"/>
      <c r="AK25" s="544"/>
      <c r="AL25" s="545"/>
      <c r="AM25" s="546"/>
      <c r="AN25" s="547"/>
      <c r="AP25" s="48">
        <f>T26</f>
        <v>2</v>
      </c>
      <c r="AQ25" s="443" t="s">
        <v>0</v>
      </c>
    </row>
    <row r="26" spans="2:43" ht="15.75" thickBot="1" x14ac:dyDescent="0.3">
      <c r="E26" s="527"/>
      <c r="F26" s="528"/>
      <c r="G26" s="542"/>
      <c r="H26" s="542"/>
      <c r="I26" s="514"/>
      <c r="K26" s="527"/>
      <c r="L26" s="528"/>
      <c r="Q26" s="527"/>
      <c r="R26" s="528"/>
      <c r="S26" s="531"/>
      <c r="T26" s="532">
        <v>2</v>
      </c>
      <c r="U26" s="443" t="s">
        <v>0</v>
      </c>
      <c r="Y26" s="548"/>
      <c r="Z26" s="549"/>
      <c r="AA26" s="550"/>
      <c r="AB26" s="551"/>
      <c r="AC26" s="514"/>
      <c r="AE26" s="548"/>
      <c r="AF26" s="549"/>
      <c r="AG26" s="550"/>
      <c r="AH26" s="551"/>
      <c r="AK26" s="548"/>
      <c r="AL26" s="549"/>
      <c r="AM26" s="550"/>
      <c r="AN26" s="551"/>
      <c r="AP26" s="50">
        <f>T25</f>
        <v>10</v>
      </c>
      <c r="AQ26" s="443" t="s">
        <v>0</v>
      </c>
    </row>
    <row r="27" spans="2:43" ht="15.75" thickBot="1" x14ac:dyDescent="0.3">
      <c r="D27" s="443"/>
      <c r="E27" s="552">
        <v>12</v>
      </c>
      <c r="F27" s="526" t="s">
        <v>0</v>
      </c>
      <c r="G27" s="553"/>
      <c r="H27" s="553"/>
      <c r="I27" s="553"/>
      <c r="J27" s="443"/>
      <c r="K27" s="526">
        <f>E27</f>
        <v>12</v>
      </c>
      <c r="L27" s="443" t="s">
        <v>0</v>
      </c>
      <c r="M27" s="443"/>
      <c r="N27" s="443"/>
      <c r="O27" s="443"/>
      <c r="P27" s="443"/>
      <c r="Q27" s="526">
        <f>E27</f>
        <v>12</v>
      </c>
      <c r="R27" s="443" t="s">
        <v>0</v>
      </c>
      <c r="S27" s="553"/>
      <c r="T27" s="554"/>
      <c r="Y27" s="533"/>
      <c r="Z27" s="534"/>
      <c r="AA27" s="555"/>
      <c r="AB27" s="556"/>
      <c r="AC27" s="514"/>
      <c r="AE27" s="533"/>
      <c r="AF27" s="534"/>
      <c r="AG27" s="555"/>
      <c r="AH27" s="556"/>
      <c r="AK27" s="533"/>
      <c r="AL27" s="534"/>
      <c r="AM27" s="555"/>
      <c r="AN27" s="556"/>
      <c r="AP27" s="50"/>
      <c r="AQ27" s="443" t="s">
        <v>0</v>
      </c>
    </row>
    <row r="28" spans="2:43" ht="15.75" thickBot="1" x14ac:dyDescent="0.3">
      <c r="Y28" s="557"/>
      <c r="Z28" s="558"/>
      <c r="AA28" s="546"/>
      <c r="AB28" s="559"/>
      <c r="AC28" s="559"/>
      <c r="AD28" s="559"/>
      <c r="AE28" s="559"/>
      <c r="AF28" s="559"/>
      <c r="AG28" s="559"/>
      <c r="AH28" s="559"/>
      <c r="AI28" s="559"/>
      <c r="AJ28" s="559"/>
      <c r="AK28" s="559"/>
      <c r="AL28" s="559"/>
      <c r="AM28" s="559"/>
      <c r="AN28" s="547"/>
      <c r="AP28" s="48">
        <f>T24</f>
        <v>2</v>
      </c>
      <c r="AQ28" s="443" t="s">
        <v>0</v>
      </c>
    </row>
    <row r="29" spans="2:43" ht="15" customHeight="1" thickBot="1" x14ac:dyDescent="0.3">
      <c r="E29" s="560" t="s">
        <v>6</v>
      </c>
      <c r="F29" s="560"/>
      <c r="G29" s="560"/>
      <c r="H29" s="560"/>
      <c r="I29" s="560"/>
      <c r="J29" s="560"/>
      <c r="K29" s="560"/>
      <c r="L29" s="560"/>
      <c r="AA29" s="546"/>
      <c r="AB29" s="547"/>
      <c r="AD29" s="546"/>
      <c r="AE29" s="547"/>
      <c r="AG29" s="546"/>
      <c r="AH29" s="547"/>
      <c r="AJ29" s="546"/>
      <c r="AK29" s="547"/>
      <c r="AM29" s="546"/>
      <c r="AN29" s="547"/>
      <c r="AP29" s="48">
        <f>T23</f>
        <v>2</v>
      </c>
      <c r="AQ29" s="443" t="s">
        <v>0</v>
      </c>
    </row>
    <row r="30" spans="2:43" ht="15" customHeight="1" x14ac:dyDescent="0.25">
      <c r="E30" s="561" t="s">
        <v>3</v>
      </c>
      <c r="F30" s="561"/>
      <c r="G30" s="561"/>
      <c r="H30" s="561"/>
      <c r="I30" s="561"/>
      <c r="J30" s="562">
        <f>J21</f>
        <v>100</v>
      </c>
      <c r="K30" s="563" t="s">
        <v>0</v>
      </c>
      <c r="L30" s="563"/>
      <c r="AP30" s="443"/>
      <c r="AQ30" s="443"/>
    </row>
    <row r="31" spans="2:43" ht="15" customHeight="1" x14ac:dyDescent="0.25">
      <c r="E31" s="561" t="s">
        <v>4</v>
      </c>
      <c r="F31" s="561"/>
      <c r="G31" s="561"/>
      <c r="H31" s="561"/>
      <c r="I31" s="561"/>
      <c r="J31" s="562">
        <f>C17</f>
        <v>100</v>
      </c>
      <c r="K31" s="563" t="s">
        <v>0</v>
      </c>
      <c r="L31" s="563"/>
      <c r="AD31" s="560" t="s">
        <v>6</v>
      </c>
      <c r="AE31" s="560"/>
      <c r="AF31" s="560"/>
      <c r="AG31" s="560"/>
      <c r="AH31" s="560"/>
      <c r="AI31" s="560"/>
      <c r="AJ31" s="560"/>
      <c r="AK31" s="560"/>
    </row>
    <row r="32" spans="2:43" ht="15" customHeight="1" x14ac:dyDescent="0.25">
      <c r="E32" s="561" t="s">
        <v>5</v>
      </c>
      <c r="F32" s="561"/>
      <c r="G32" s="561"/>
      <c r="H32" s="561"/>
      <c r="I32" s="561"/>
      <c r="J32" s="562">
        <f>T23+T24+T25+T26</f>
        <v>16</v>
      </c>
      <c r="K32" s="563" t="s">
        <v>0</v>
      </c>
      <c r="L32" s="563"/>
      <c r="AD32" s="561" t="s">
        <v>3</v>
      </c>
      <c r="AE32" s="561"/>
      <c r="AF32" s="561"/>
      <c r="AG32" s="561"/>
      <c r="AH32" s="561"/>
      <c r="AI32" s="562">
        <f>(Y21+AM21)</f>
        <v>112</v>
      </c>
      <c r="AJ32" s="563" t="s">
        <v>0</v>
      </c>
      <c r="AK32" s="563"/>
    </row>
    <row r="33" spans="2:45" ht="15" customHeight="1" x14ac:dyDescent="0.25">
      <c r="E33" s="561" t="s">
        <v>49</v>
      </c>
      <c r="F33" s="561"/>
      <c r="G33" s="561"/>
      <c r="H33" s="561"/>
      <c r="I33" s="561"/>
      <c r="J33" s="564">
        <f>(J30*J31*J32)/1000000</f>
        <v>0.16</v>
      </c>
      <c r="K33" s="562" t="s">
        <v>8</v>
      </c>
      <c r="L33" s="562"/>
      <c r="AD33" s="561" t="s">
        <v>4</v>
      </c>
      <c r="AE33" s="561"/>
      <c r="AF33" s="561"/>
      <c r="AG33" s="561"/>
      <c r="AH33" s="561"/>
      <c r="AI33" s="562">
        <f>C17</f>
        <v>100</v>
      </c>
      <c r="AJ33" s="563" t="s">
        <v>0</v>
      </c>
      <c r="AK33" s="563"/>
    </row>
    <row r="34" spans="2:45" x14ac:dyDescent="0.25">
      <c r="M34" s="443"/>
      <c r="AD34" s="561" t="s">
        <v>5</v>
      </c>
      <c r="AE34" s="561"/>
      <c r="AF34" s="561"/>
      <c r="AG34" s="561"/>
      <c r="AH34" s="561"/>
      <c r="AI34" s="562">
        <f>(AP23+AP24+AP25+AP26+AP28+AP29)</f>
        <v>20</v>
      </c>
      <c r="AJ34" s="563" t="s">
        <v>0</v>
      </c>
      <c r="AK34" s="563"/>
    </row>
    <row r="35" spans="2:45" x14ac:dyDescent="0.25">
      <c r="AD35" s="561" t="s">
        <v>49</v>
      </c>
      <c r="AE35" s="561"/>
      <c r="AF35" s="561"/>
      <c r="AG35" s="561"/>
      <c r="AH35" s="561"/>
      <c r="AI35" s="564">
        <f>(AI32*AI33*AI34)/1000000</f>
        <v>0.224</v>
      </c>
      <c r="AJ35" s="562" t="s">
        <v>8</v>
      </c>
      <c r="AK35" s="562"/>
    </row>
    <row r="36" spans="2:45" x14ac:dyDescent="0.25">
      <c r="AD36" s="565"/>
      <c r="AE36" s="565"/>
      <c r="AF36" s="565"/>
      <c r="AG36" s="565"/>
      <c r="AH36" s="565"/>
      <c r="AI36" s="566"/>
      <c r="AJ36" s="523"/>
      <c r="AK36" s="523"/>
    </row>
    <row r="37" spans="2:45" x14ac:dyDescent="0.25">
      <c r="B37" s="567" t="s">
        <v>97</v>
      </c>
      <c r="C37" s="567"/>
      <c r="D37" s="567"/>
      <c r="E37" s="567"/>
      <c r="F37" s="567"/>
      <c r="G37" s="567"/>
      <c r="H37" s="567"/>
      <c r="I37" s="567"/>
      <c r="J37" s="567"/>
      <c r="K37" s="567"/>
      <c r="L37" s="567"/>
      <c r="M37" s="567"/>
      <c r="N37" s="567"/>
      <c r="O37" s="567"/>
      <c r="P37" s="567"/>
      <c r="Q37" s="567"/>
      <c r="R37" s="567"/>
      <c r="S37" s="567"/>
      <c r="T37" s="567"/>
      <c r="U37" s="567"/>
      <c r="V37" s="567"/>
      <c r="W37" s="567"/>
      <c r="X37" s="493"/>
      <c r="Y37" s="493"/>
      <c r="AA37" s="567" t="s">
        <v>98</v>
      </c>
      <c r="AB37" s="567"/>
      <c r="AC37" s="567"/>
      <c r="AD37" s="567"/>
      <c r="AE37" s="567"/>
      <c r="AF37" s="567"/>
      <c r="AG37" s="567"/>
      <c r="AH37" s="567"/>
      <c r="AI37" s="567"/>
      <c r="AJ37" s="567"/>
      <c r="AK37" s="567"/>
      <c r="AL37" s="567"/>
      <c r="AM37" s="567"/>
      <c r="AN37" s="567"/>
      <c r="AO37" s="567"/>
      <c r="AP37" s="567"/>
      <c r="AQ37" s="567"/>
      <c r="AR37" s="567"/>
      <c r="AS37" s="567"/>
    </row>
    <row r="38" spans="2:45" x14ac:dyDescent="0.25">
      <c r="AD38" s="565"/>
      <c r="AE38" s="565"/>
      <c r="AF38" s="565"/>
      <c r="AG38" s="565"/>
      <c r="AH38" s="565"/>
      <c r="AI38" s="566"/>
      <c r="AJ38" s="523"/>
      <c r="AK38" s="523"/>
    </row>
    <row r="39" spans="2:45" ht="13.9" customHeight="1" x14ac:dyDescent="0.25">
      <c r="B39" s="568" t="s">
        <v>24</v>
      </c>
      <c r="C39" s="568"/>
      <c r="D39" s="568"/>
      <c r="E39" s="568"/>
      <c r="F39" s="568"/>
      <c r="G39" s="569" t="s">
        <v>34</v>
      </c>
      <c r="H39" s="570">
        <f>'YILLIK KAPASİTE'!K10</f>
        <v>72</v>
      </c>
      <c r="I39" s="570"/>
      <c r="J39" s="571" t="s">
        <v>32</v>
      </c>
      <c r="K39" s="572"/>
      <c r="L39" s="572"/>
      <c r="M39" s="573"/>
      <c r="AL39" s="443"/>
    </row>
    <row r="40" spans="2:45" ht="14.45" customHeight="1" x14ac:dyDescent="0.25">
      <c r="B40" s="561" t="s">
        <v>26</v>
      </c>
      <c r="C40" s="561"/>
      <c r="D40" s="561"/>
      <c r="E40" s="561"/>
      <c r="F40" s="561"/>
      <c r="G40" s="569" t="s">
        <v>34</v>
      </c>
      <c r="H40" s="574">
        <v>60</v>
      </c>
      <c r="I40" s="575"/>
      <c r="J40" s="571" t="s">
        <v>48</v>
      </c>
      <c r="K40" s="572"/>
      <c r="L40" s="572"/>
      <c r="M40" s="573"/>
    </row>
    <row r="41" spans="2:45" ht="14.45" customHeight="1" x14ac:dyDescent="0.25">
      <c r="B41" s="561" t="s">
        <v>27</v>
      </c>
      <c r="C41" s="561"/>
      <c r="D41" s="561"/>
      <c r="E41" s="561"/>
      <c r="F41" s="561"/>
      <c r="G41" s="569" t="s">
        <v>34</v>
      </c>
      <c r="H41" s="570">
        <f>'YILLIK KAPASİTE'!K13</f>
        <v>43.199999999999996</v>
      </c>
      <c r="I41" s="570"/>
      <c r="J41" s="571" t="s">
        <v>32</v>
      </c>
      <c r="K41" s="572"/>
      <c r="L41" s="572"/>
      <c r="M41" s="573"/>
      <c r="AA41" s="568" t="s">
        <v>24</v>
      </c>
      <c r="AB41" s="568"/>
      <c r="AC41" s="568"/>
      <c r="AD41" s="568"/>
      <c r="AE41" s="568"/>
      <c r="AF41" s="569" t="s">
        <v>34</v>
      </c>
      <c r="AG41" s="570">
        <f>'YILLIK KAPASİTE'!K10</f>
        <v>72</v>
      </c>
      <c r="AH41" s="570"/>
      <c r="AI41" s="571" t="s">
        <v>32</v>
      </c>
      <c r="AJ41" s="572"/>
      <c r="AK41" s="572"/>
      <c r="AL41" s="573"/>
    </row>
    <row r="42" spans="2:45" ht="14.45" customHeight="1" x14ac:dyDescent="0.25">
      <c r="B42" s="561" t="s">
        <v>25</v>
      </c>
      <c r="C42" s="561"/>
      <c r="D42" s="561"/>
      <c r="E42" s="561"/>
      <c r="F42" s="561"/>
      <c r="G42" s="569" t="s">
        <v>34</v>
      </c>
      <c r="H42" s="571" t="s">
        <v>30</v>
      </c>
      <c r="I42" s="572"/>
      <c r="J42" s="572"/>
      <c r="K42" s="572"/>
      <c r="L42" s="572"/>
      <c r="M42" s="573"/>
      <c r="AA42" s="561" t="s">
        <v>26</v>
      </c>
      <c r="AB42" s="561"/>
      <c r="AC42" s="561"/>
      <c r="AD42" s="561"/>
      <c r="AE42" s="561"/>
      <c r="AF42" s="569" t="s">
        <v>34</v>
      </c>
      <c r="AG42" s="574">
        <v>60</v>
      </c>
      <c r="AH42" s="575"/>
      <c r="AI42" s="571" t="s">
        <v>48</v>
      </c>
      <c r="AJ42" s="572"/>
      <c r="AK42" s="572"/>
      <c r="AL42" s="573"/>
    </row>
    <row r="43" spans="2:45" ht="14.45" customHeight="1" x14ac:dyDescent="0.25">
      <c r="B43" s="561" t="s">
        <v>42</v>
      </c>
      <c r="C43" s="561"/>
      <c r="D43" s="561"/>
      <c r="E43" s="561"/>
      <c r="F43" s="561"/>
      <c r="G43" s="569" t="s">
        <v>34</v>
      </c>
      <c r="H43" s="576">
        <f>ROUNDUP(H41/J33,0.1)</f>
        <v>270</v>
      </c>
      <c r="I43" s="576"/>
      <c r="J43" s="576"/>
      <c r="K43" s="570" t="s">
        <v>9</v>
      </c>
      <c r="L43" s="570"/>
      <c r="M43" s="570"/>
      <c r="AA43" s="561" t="s">
        <v>27</v>
      </c>
      <c r="AB43" s="561"/>
      <c r="AC43" s="561"/>
      <c r="AD43" s="561"/>
      <c r="AE43" s="561"/>
      <c r="AF43" s="569" t="s">
        <v>34</v>
      </c>
      <c r="AG43" s="570">
        <f>'YILLIK KAPASİTE'!K13</f>
        <v>43.199999999999996</v>
      </c>
      <c r="AH43" s="570"/>
      <c r="AI43" s="571" t="s">
        <v>32</v>
      </c>
      <c r="AJ43" s="572"/>
      <c r="AK43" s="572"/>
      <c r="AL43" s="573"/>
    </row>
    <row r="44" spans="2:45" ht="14.45" customHeight="1" x14ac:dyDescent="0.25">
      <c r="B44" s="561" t="s">
        <v>294</v>
      </c>
      <c r="C44" s="561"/>
      <c r="D44" s="561"/>
      <c r="E44" s="561"/>
      <c r="F44" s="561"/>
      <c r="G44" s="569" t="s">
        <v>34</v>
      </c>
      <c r="H44" s="576">
        <f>ROUNDUP(H43*2,0.1)</f>
        <v>540</v>
      </c>
      <c r="I44" s="576"/>
      <c r="J44" s="576"/>
      <c r="K44" s="570" t="s">
        <v>10</v>
      </c>
      <c r="L44" s="570"/>
      <c r="M44" s="570"/>
      <c r="S44" s="444"/>
      <c r="T44" s="444"/>
      <c r="U44" s="444"/>
      <c r="X44" s="577"/>
      <c r="AA44" s="561" t="s">
        <v>25</v>
      </c>
      <c r="AB44" s="561"/>
      <c r="AC44" s="561"/>
      <c r="AD44" s="561"/>
      <c r="AE44" s="561"/>
      <c r="AF44" s="569" t="s">
        <v>34</v>
      </c>
      <c r="AG44" s="571" t="s">
        <v>30</v>
      </c>
      <c r="AH44" s="572"/>
      <c r="AI44" s="572"/>
      <c r="AJ44" s="572"/>
      <c r="AK44" s="572"/>
      <c r="AL44" s="573"/>
    </row>
    <row r="45" spans="2:45" ht="14.45" customHeight="1" x14ac:dyDescent="0.25">
      <c r="B45" s="561" t="s">
        <v>50</v>
      </c>
      <c r="C45" s="561"/>
      <c r="D45" s="561"/>
      <c r="E45" s="561"/>
      <c r="F45" s="561"/>
      <c r="G45" s="569" t="s">
        <v>34</v>
      </c>
      <c r="H45" s="576">
        <f>H44*300</f>
        <v>162000</v>
      </c>
      <c r="I45" s="576"/>
      <c r="J45" s="576"/>
      <c r="K45" s="570" t="s">
        <v>11</v>
      </c>
      <c r="L45" s="570"/>
      <c r="M45" s="570"/>
      <c r="S45" s="444"/>
      <c r="T45" s="444"/>
      <c r="U45" s="444"/>
      <c r="X45" s="577"/>
      <c r="Y45" s="443"/>
      <c r="AA45" s="561" t="s">
        <v>42</v>
      </c>
      <c r="AB45" s="561"/>
      <c r="AC45" s="561"/>
      <c r="AD45" s="561"/>
      <c r="AE45" s="561"/>
      <c r="AF45" s="569" t="s">
        <v>34</v>
      </c>
      <c r="AG45" s="576">
        <f>ROUNDUP(AG43/AI35,0.1)</f>
        <v>193</v>
      </c>
      <c r="AH45" s="576"/>
      <c r="AI45" s="570" t="s">
        <v>14</v>
      </c>
      <c r="AJ45" s="570"/>
      <c r="AK45" s="570"/>
      <c r="AL45" s="570"/>
    </row>
    <row r="46" spans="2:45" ht="14.45" customHeight="1" x14ac:dyDescent="0.25">
      <c r="S46" s="444"/>
      <c r="T46" s="444"/>
      <c r="U46" s="444"/>
      <c r="X46" s="577"/>
      <c r="AA46" s="561" t="s">
        <v>44</v>
      </c>
      <c r="AB46" s="561"/>
      <c r="AC46" s="561"/>
      <c r="AD46" s="561"/>
      <c r="AE46" s="561"/>
      <c r="AF46" s="569" t="s">
        <v>34</v>
      </c>
      <c r="AG46" s="576">
        <f>ROUNDUP(AG45*2,0.1)</f>
        <v>386</v>
      </c>
      <c r="AH46" s="576"/>
      <c r="AI46" s="570" t="s">
        <v>15</v>
      </c>
      <c r="AJ46" s="570"/>
      <c r="AK46" s="570"/>
      <c r="AL46" s="570"/>
    </row>
    <row r="47" spans="2:45" ht="14.45" customHeight="1" x14ac:dyDescent="0.25">
      <c r="S47" s="444"/>
      <c r="T47" s="444"/>
      <c r="U47" s="444"/>
      <c r="AA47" s="561" t="s">
        <v>50</v>
      </c>
      <c r="AB47" s="561"/>
      <c r="AC47" s="561"/>
      <c r="AD47" s="561"/>
      <c r="AE47" s="561"/>
      <c r="AF47" s="569" t="s">
        <v>34</v>
      </c>
      <c r="AG47" s="576">
        <f>AG46*300</f>
        <v>115800</v>
      </c>
      <c r="AH47" s="576"/>
      <c r="AI47" s="570" t="s">
        <v>16</v>
      </c>
      <c r="AJ47" s="570"/>
      <c r="AK47" s="570"/>
      <c r="AL47" s="570"/>
    </row>
    <row r="48" spans="2:45" ht="14.45" customHeight="1" x14ac:dyDescent="0.25">
      <c r="S48" s="444"/>
      <c r="T48" s="444"/>
      <c r="U48" s="444"/>
      <c r="AA48" s="561" t="s">
        <v>42</v>
      </c>
      <c r="AB48" s="561"/>
      <c r="AC48" s="561"/>
      <c r="AD48" s="561"/>
      <c r="AE48" s="561"/>
      <c r="AF48" s="569" t="s">
        <v>34</v>
      </c>
      <c r="AG48" s="576">
        <f>ROUNDUP(AG45*2,0.1)</f>
        <v>386</v>
      </c>
      <c r="AH48" s="576"/>
      <c r="AI48" s="570" t="s">
        <v>9</v>
      </c>
      <c r="AJ48" s="570"/>
      <c r="AK48" s="570"/>
      <c r="AL48" s="570"/>
    </row>
    <row r="49" spans="1:38" ht="14.45" customHeight="1" x14ac:dyDescent="0.25">
      <c r="S49" s="444"/>
      <c r="T49" s="444"/>
      <c r="U49" s="444"/>
      <c r="AA49" s="561" t="s">
        <v>294</v>
      </c>
      <c r="AB49" s="561"/>
      <c r="AC49" s="561"/>
      <c r="AD49" s="561"/>
      <c r="AE49" s="561"/>
      <c r="AF49" s="569" t="s">
        <v>34</v>
      </c>
      <c r="AG49" s="576">
        <f>ROUNDUP(AG48*2,0.1)</f>
        <v>772</v>
      </c>
      <c r="AH49" s="576"/>
      <c r="AI49" s="570" t="s">
        <v>10</v>
      </c>
      <c r="AJ49" s="570"/>
      <c r="AK49" s="570"/>
      <c r="AL49" s="570"/>
    </row>
    <row r="50" spans="1:38" ht="13.9" customHeight="1" x14ac:dyDescent="0.25">
      <c r="A50" s="578" t="s">
        <v>39</v>
      </c>
      <c r="B50" s="578"/>
      <c r="C50" s="578"/>
      <c r="D50" s="578"/>
      <c r="E50" s="578"/>
      <c r="F50" s="578"/>
      <c r="G50" s="578"/>
      <c r="H50" s="578"/>
      <c r="I50" s="578"/>
      <c r="J50" s="578"/>
      <c r="K50" s="578"/>
      <c r="L50" s="578"/>
      <c r="M50" s="578"/>
      <c r="N50" s="578"/>
      <c r="O50" s="578"/>
      <c r="P50" s="578"/>
      <c r="Q50" s="578"/>
      <c r="R50" s="578"/>
      <c r="S50" s="578"/>
      <c r="T50" s="578"/>
      <c r="U50" s="578"/>
      <c r="V50" s="578"/>
      <c r="W50" s="578"/>
      <c r="X50" s="578"/>
      <c r="Y50" s="579"/>
      <c r="Z50" s="579"/>
      <c r="AA50" s="561" t="s">
        <v>50</v>
      </c>
      <c r="AB50" s="561"/>
      <c r="AC50" s="561"/>
      <c r="AD50" s="561"/>
      <c r="AE50" s="561"/>
      <c r="AF50" s="569" t="s">
        <v>34</v>
      </c>
      <c r="AG50" s="576">
        <f t="shared" ref="AG50" si="0">AG49*300</f>
        <v>231600</v>
      </c>
      <c r="AH50" s="576"/>
      <c r="AI50" s="570" t="s">
        <v>11</v>
      </c>
      <c r="AJ50" s="570"/>
      <c r="AK50" s="570"/>
      <c r="AL50" s="570"/>
    </row>
    <row r="51" spans="1:38" ht="13.9" customHeight="1" x14ac:dyDescent="0.25">
      <c r="A51" s="579"/>
      <c r="B51" s="579"/>
      <c r="C51" s="579"/>
      <c r="D51" s="579"/>
      <c r="E51" s="579"/>
      <c r="F51" s="579"/>
      <c r="G51" s="579"/>
      <c r="H51" s="579"/>
      <c r="I51" s="579"/>
      <c r="J51" s="579"/>
      <c r="K51" s="579"/>
      <c r="L51" s="579"/>
      <c r="M51" s="579"/>
      <c r="N51" s="579"/>
      <c r="O51" s="579"/>
      <c r="P51" s="579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</row>
  </sheetData>
  <mergeCells count="84">
    <mergeCell ref="B37:W37"/>
    <mergeCell ref="AA37:AS37"/>
    <mergeCell ref="AI50:AL50"/>
    <mergeCell ref="AI45:AL45"/>
    <mergeCell ref="AI46:AL46"/>
    <mergeCell ref="AI47:AL47"/>
    <mergeCell ref="AI48:AL48"/>
    <mergeCell ref="AI49:AL49"/>
    <mergeCell ref="AA50:AE50"/>
    <mergeCell ref="A50:X50"/>
    <mergeCell ref="AA45:AE45"/>
    <mergeCell ref="AA46:AE46"/>
    <mergeCell ref="AG45:AH45"/>
    <mergeCell ref="AG46:AH46"/>
    <mergeCell ref="X44:X46"/>
    <mergeCell ref="AA47:AE47"/>
    <mergeCell ref="AD31:AK31"/>
    <mergeCell ref="AA48:AE48"/>
    <mergeCell ref="AA49:AE49"/>
    <mergeCell ref="AA43:AE43"/>
    <mergeCell ref="AG43:AH43"/>
    <mergeCell ref="AI43:AL43"/>
    <mergeCell ref="AA44:AE44"/>
    <mergeCell ref="AG44:AL44"/>
    <mergeCell ref="AD35:AH35"/>
    <mergeCell ref="AA41:AE41"/>
    <mergeCell ref="AG41:AH41"/>
    <mergeCell ref="AI41:AL41"/>
    <mergeCell ref="AA42:AE42"/>
    <mergeCell ref="AG42:AH42"/>
    <mergeCell ref="AG47:AH47"/>
    <mergeCell ref="AI42:AL42"/>
    <mergeCell ref="AG48:AH48"/>
    <mergeCell ref="AG49:AH49"/>
    <mergeCell ref="AG50:AH50"/>
    <mergeCell ref="AD32:AH32"/>
    <mergeCell ref="AJ32:AK32"/>
    <mergeCell ref="AD33:AH33"/>
    <mergeCell ref="AJ33:AK33"/>
    <mergeCell ref="AD34:AH34"/>
    <mergeCell ref="AJ34:AK34"/>
    <mergeCell ref="B43:F43"/>
    <mergeCell ref="B44:F44"/>
    <mergeCell ref="B45:F45"/>
    <mergeCell ref="H39:I39"/>
    <mergeCell ref="H40:I40"/>
    <mergeCell ref="H41:I41"/>
    <mergeCell ref="H43:J43"/>
    <mergeCell ref="H44:J44"/>
    <mergeCell ref="H45:J45"/>
    <mergeCell ref="J39:M39"/>
    <mergeCell ref="B39:F39"/>
    <mergeCell ref="B40:F40"/>
    <mergeCell ref="B41:F41"/>
    <mergeCell ref="K44:M44"/>
    <mergeCell ref="K45:M45"/>
    <mergeCell ref="K43:M43"/>
    <mergeCell ref="J40:M40"/>
    <mergeCell ref="J41:M41"/>
    <mergeCell ref="H42:M42"/>
    <mergeCell ref="F2:T2"/>
    <mergeCell ref="E31:I31"/>
    <mergeCell ref="E32:I32"/>
    <mergeCell ref="K30:L30"/>
    <mergeCell ref="K31:L31"/>
    <mergeCell ref="K32:L32"/>
    <mergeCell ref="E30:I30"/>
    <mergeCell ref="F21:I21"/>
    <mergeCell ref="Q23:R23"/>
    <mergeCell ref="J21:K21"/>
    <mergeCell ref="E33:I33"/>
    <mergeCell ref="B42:F42"/>
    <mergeCell ref="E29:L29"/>
    <mergeCell ref="Y2:AN2"/>
    <mergeCell ref="E24:R24"/>
    <mergeCell ref="E25:F25"/>
    <mergeCell ref="E26:F26"/>
    <mergeCell ref="K25:L25"/>
    <mergeCell ref="K26:L26"/>
    <mergeCell ref="Q25:R25"/>
    <mergeCell ref="Q26:R26"/>
    <mergeCell ref="E23:F23"/>
    <mergeCell ref="H23:I23"/>
    <mergeCell ref="K23:L23"/>
  </mergeCells>
  <pageMargins left="0.7" right="0.7" top="0.75" bottom="0.75" header="0.3" footer="0.3"/>
  <pageSetup paperSize="9" scale="52" orientation="landscape" r:id="rId1"/>
  <ignoredErrors>
    <ignoredError sqref="AG48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41"/>
  <sheetViews>
    <sheetView showGridLines="0" topLeftCell="A13" zoomScale="74" zoomScaleNormal="74" workbookViewId="0">
      <selection activeCell="AI32" sqref="AI32"/>
    </sheetView>
  </sheetViews>
  <sheetFormatPr defaultColWidth="6.5703125" defaultRowHeight="15" x14ac:dyDescent="0.25"/>
  <cols>
    <col min="1" max="3" width="6.5703125" style="444"/>
    <col min="4" max="4" width="3.140625" style="444" customWidth="1"/>
    <col min="5" max="5" width="9.85546875" style="444" customWidth="1"/>
    <col min="6" max="6" width="6.5703125" style="444"/>
    <col min="7" max="7" width="7.28515625" style="444" bestFit="1" customWidth="1"/>
    <col min="8" max="8" width="10.7109375" style="444" customWidth="1"/>
    <col min="9" max="9" width="9.28515625" style="444" customWidth="1"/>
    <col min="10" max="10" width="6.5703125" style="444" customWidth="1"/>
    <col min="11" max="14" width="6.5703125" style="444"/>
    <col min="15" max="15" width="6.5703125" style="444" customWidth="1"/>
    <col min="16" max="16" width="3.28515625" style="444" customWidth="1"/>
    <col min="17" max="17" width="2.42578125" style="444" customWidth="1"/>
    <col min="18" max="18" width="4" style="444" customWidth="1"/>
    <col min="19" max="19" width="16.140625" style="444" customWidth="1"/>
    <col min="20" max="20" width="6.7109375" style="444" customWidth="1"/>
    <col min="21" max="21" width="11.42578125" style="444" customWidth="1"/>
    <col min="22" max="22" width="5.28515625" style="444" customWidth="1"/>
    <col min="23" max="23" width="15.7109375" style="444" customWidth="1"/>
    <col min="24" max="24" width="3.7109375" style="444" customWidth="1"/>
    <col min="25" max="26" width="9.28515625" style="444" customWidth="1"/>
    <col min="27" max="27" width="9.5703125" style="444" customWidth="1"/>
    <col min="28" max="29" width="3.7109375" style="444" customWidth="1"/>
    <col min="30" max="30" width="11" style="444" customWidth="1"/>
    <col min="31" max="31" width="3.7109375" style="444" customWidth="1"/>
    <col min="32" max="35" width="6.5703125" style="444"/>
    <col min="36" max="36" width="2.140625" style="444" customWidth="1"/>
    <col min="37" max="37" width="10.85546875" style="444" bestFit="1" customWidth="1"/>
    <col min="38" max="38" width="8" style="444" customWidth="1"/>
    <col min="39" max="16384" width="6.5703125" style="444"/>
  </cols>
  <sheetData>
    <row r="1" spans="2:30" ht="15.75" thickBot="1" x14ac:dyDescent="0.3"/>
    <row r="2" spans="2:30" ht="15.75" thickBot="1" x14ac:dyDescent="0.3">
      <c r="B2" s="588" t="s">
        <v>83</v>
      </c>
      <c r="C2" s="589"/>
      <c r="D2" s="589"/>
      <c r="E2" s="589"/>
      <c r="F2" s="589"/>
      <c r="G2" s="589"/>
      <c r="H2" s="589"/>
      <c r="I2" s="590"/>
      <c r="S2" s="588" t="s">
        <v>84</v>
      </c>
      <c r="T2" s="589"/>
      <c r="U2" s="589"/>
      <c r="V2" s="589"/>
      <c r="W2" s="589"/>
      <c r="X2" s="589"/>
      <c r="Y2" s="590"/>
    </row>
    <row r="7" spans="2:30" s="443" customFormat="1" x14ac:dyDescent="0.25">
      <c r="AC7" s="444"/>
      <c r="AD7" s="444"/>
    </row>
    <row r="9" spans="2:30" ht="84.2" customHeight="1" x14ac:dyDescent="0.25"/>
    <row r="11" spans="2:30" ht="28.9" customHeight="1" x14ac:dyDescent="0.25"/>
    <row r="17" spans="1:41" ht="14.45" customHeight="1" x14ac:dyDescent="0.25">
      <c r="B17" s="580" t="s">
        <v>12</v>
      </c>
      <c r="C17" s="580"/>
      <c r="D17" s="580"/>
      <c r="E17" s="580"/>
      <c r="F17" s="580"/>
      <c r="G17" s="580"/>
      <c r="H17" s="580"/>
      <c r="I17" s="580"/>
      <c r="J17" s="580"/>
      <c r="S17" s="580" t="s">
        <v>13</v>
      </c>
      <c r="T17" s="580"/>
      <c r="U17" s="580"/>
      <c r="V17" s="580"/>
      <c r="W17" s="580"/>
      <c r="X17" s="580"/>
      <c r="Y17" s="580"/>
      <c r="Z17" s="580"/>
      <c r="AA17" s="580"/>
      <c r="AB17" s="37"/>
    </row>
    <row r="18" spans="1:41" ht="15" customHeight="1" x14ac:dyDescent="0.25">
      <c r="B18" s="561" t="s">
        <v>35</v>
      </c>
      <c r="C18" s="561"/>
      <c r="D18" s="561"/>
      <c r="E18" s="561"/>
      <c r="F18" s="561"/>
      <c r="G18" s="561"/>
      <c r="H18" s="561"/>
      <c r="I18" s="581">
        <v>60</v>
      </c>
      <c r="J18" s="562" t="s">
        <v>0</v>
      </c>
      <c r="S18" s="561" t="s">
        <v>35</v>
      </c>
      <c r="T18" s="561"/>
      <c r="U18" s="561"/>
      <c r="V18" s="561"/>
      <c r="W18" s="561"/>
      <c r="X18" s="561"/>
      <c r="Y18" s="561"/>
      <c r="Z18" s="581">
        <v>60</v>
      </c>
      <c r="AA18" s="562" t="s">
        <v>0</v>
      </c>
      <c r="AB18" s="37">
        <f>(Z18+Z19)</f>
        <v>65</v>
      </c>
    </row>
    <row r="19" spans="1:41" ht="14.45" customHeight="1" x14ac:dyDescent="0.25">
      <c r="B19" s="582" t="s">
        <v>36</v>
      </c>
      <c r="C19" s="582"/>
      <c r="D19" s="582"/>
      <c r="E19" s="582"/>
      <c r="F19" s="582"/>
      <c r="G19" s="582"/>
      <c r="H19" s="582"/>
      <c r="I19" s="581">
        <v>80</v>
      </c>
      <c r="J19" s="562" t="s">
        <v>0</v>
      </c>
      <c r="S19" s="582" t="s">
        <v>51</v>
      </c>
      <c r="T19" s="582"/>
      <c r="U19" s="582"/>
      <c r="V19" s="582"/>
      <c r="W19" s="582"/>
      <c r="X19" s="582"/>
      <c r="Y19" s="582"/>
      <c r="Z19" s="581">
        <v>5</v>
      </c>
      <c r="AA19" s="562" t="s">
        <v>0</v>
      </c>
      <c r="AB19" s="37"/>
    </row>
    <row r="20" spans="1:41" ht="15" customHeight="1" x14ac:dyDescent="0.25">
      <c r="B20" s="561" t="s">
        <v>53</v>
      </c>
      <c r="C20" s="561"/>
      <c r="D20" s="561"/>
      <c r="E20" s="561"/>
      <c r="F20" s="561"/>
      <c r="G20" s="561"/>
      <c r="H20" s="561"/>
      <c r="I20" s="581">
        <v>15</v>
      </c>
      <c r="J20" s="562" t="s">
        <v>0</v>
      </c>
      <c r="S20" s="561" t="s">
        <v>36</v>
      </c>
      <c r="T20" s="561"/>
      <c r="U20" s="561"/>
      <c r="V20" s="561"/>
      <c r="W20" s="561"/>
      <c r="X20" s="561"/>
      <c r="Y20" s="561"/>
      <c r="Z20" s="581">
        <v>80</v>
      </c>
      <c r="AA20" s="562" t="s">
        <v>0</v>
      </c>
      <c r="AB20" s="37">
        <f>(Z20+Z21)</f>
        <v>85</v>
      </c>
    </row>
    <row r="21" spans="1:41" ht="14.45" customHeight="1" x14ac:dyDescent="0.25">
      <c r="B21" s="568" t="s">
        <v>54</v>
      </c>
      <c r="C21" s="568"/>
      <c r="D21" s="568"/>
      <c r="E21" s="568"/>
      <c r="F21" s="568"/>
      <c r="G21" s="568"/>
      <c r="H21" s="568"/>
      <c r="I21" s="581">
        <v>10</v>
      </c>
      <c r="J21" s="562" t="s">
        <v>0</v>
      </c>
      <c r="S21" s="568" t="s">
        <v>52</v>
      </c>
      <c r="T21" s="568"/>
      <c r="U21" s="568"/>
      <c r="V21" s="568"/>
      <c r="W21" s="568"/>
      <c r="X21" s="568"/>
      <c r="Y21" s="568"/>
      <c r="Z21" s="581">
        <v>5</v>
      </c>
      <c r="AA21" s="562" t="s">
        <v>0</v>
      </c>
      <c r="AB21" s="37"/>
    </row>
    <row r="22" spans="1:41" ht="14.45" customHeight="1" x14ac:dyDescent="0.25">
      <c r="B22" s="568" t="s">
        <v>56</v>
      </c>
      <c r="C22" s="568"/>
      <c r="D22" s="568"/>
      <c r="E22" s="568"/>
      <c r="F22" s="568"/>
      <c r="G22" s="568"/>
      <c r="H22" s="568"/>
      <c r="I22" s="591">
        <f>(I18)*(I19)*(I20+I21)/1000000</f>
        <v>0.12</v>
      </c>
      <c r="J22" s="592" t="s">
        <v>32</v>
      </c>
      <c r="S22" s="583" t="s">
        <v>53</v>
      </c>
      <c r="T22" s="583"/>
      <c r="U22" s="583"/>
      <c r="V22" s="583"/>
      <c r="W22" s="583"/>
      <c r="X22" s="583"/>
      <c r="Y22" s="583"/>
      <c r="Z22" s="584">
        <v>15</v>
      </c>
      <c r="AA22" s="585" t="s">
        <v>0</v>
      </c>
      <c r="AB22" s="37">
        <f>(Z22+Z23)</f>
        <v>18</v>
      </c>
    </row>
    <row r="23" spans="1:41" x14ac:dyDescent="0.25">
      <c r="E23" s="37"/>
      <c r="F23" s="37"/>
      <c r="G23" s="37"/>
      <c r="H23" s="37"/>
      <c r="I23" s="37"/>
      <c r="J23" s="37">
        <f>I20+I21</f>
        <v>25</v>
      </c>
      <c r="K23" s="37"/>
      <c r="L23" s="37"/>
      <c r="S23" s="586" t="s">
        <v>247</v>
      </c>
      <c r="T23" s="586"/>
      <c r="U23" s="586"/>
      <c r="V23" s="586"/>
      <c r="W23" s="586"/>
      <c r="X23" s="586"/>
      <c r="Y23" s="586"/>
      <c r="Z23" s="584">
        <v>3</v>
      </c>
      <c r="AA23" s="585" t="s">
        <v>0</v>
      </c>
      <c r="AB23" s="37"/>
    </row>
    <row r="24" spans="1:41" x14ac:dyDescent="0.25">
      <c r="E24" s="37"/>
      <c r="F24" s="37"/>
      <c r="G24" s="37"/>
      <c r="H24" s="37"/>
      <c r="I24" s="37"/>
      <c r="J24" s="37"/>
      <c r="K24" s="37"/>
      <c r="L24" s="37"/>
      <c r="S24" s="583" t="s">
        <v>55</v>
      </c>
      <c r="T24" s="583"/>
      <c r="U24" s="583"/>
      <c r="V24" s="583"/>
      <c r="W24" s="583"/>
      <c r="X24" s="583"/>
      <c r="Y24" s="583"/>
      <c r="Z24" s="598">
        <f>(Z18+Z19)*(Z20+Z21)*(Z22+Z23)/1000000</f>
        <v>9.9449999999999997E-2</v>
      </c>
      <c r="AA24" s="51" t="s">
        <v>32</v>
      </c>
      <c r="AB24" s="587"/>
      <c r="AC24" s="587"/>
      <c r="AD24" s="587"/>
    </row>
    <row r="25" spans="1:41" x14ac:dyDescent="0.25">
      <c r="S25" s="587"/>
      <c r="T25" s="587"/>
      <c r="U25" s="587"/>
      <c r="V25" s="587"/>
      <c r="W25" s="587"/>
      <c r="X25" s="587"/>
      <c r="Y25" s="587"/>
      <c r="Z25" s="587"/>
      <c r="AA25" s="587"/>
      <c r="AB25" s="587"/>
      <c r="AC25" s="587"/>
      <c r="AD25" s="587"/>
    </row>
    <row r="26" spans="1:41" ht="15" customHeight="1" x14ac:dyDescent="0.25">
      <c r="A26" s="577" t="s">
        <v>99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S26" s="567" t="s">
        <v>100</v>
      </c>
      <c r="T26" s="567"/>
      <c r="U26" s="567"/>
      <c r="V26" s="567"/>
      <c r="W26" s="567"/>
      <c r="X26" s="567"/>
      <c r="Y26" s="567"/>
      <c r="Z26" s="567"/>
      <c r="AA26" s="567"/>
      <c r="AB26" s="567"/>
      <c r="AC26" s="567"/>
      <c r="AD26" s="567"/>
      <c r="AE26" s="567"/>
      <c r="AF26" s="567"/>
      <c r="AG26" s="567"/>
      <c r="AH26" s="567"/>
      <c r="AI26" s="567"/>
      <c r="AJ26" s="567"/>
      <c r="AK26" s="567"/>
      <c r="AL26" s="567"/>
    </row>
    <row r="27" spans="1:41" x14ac:dyDescent="0.25">
      <c r="S27" s="587"/>
      <c r="T27" s="587"/>
      <c r="U27" s="587"/>
      <c r="V27" s="587"/>
      <c r="W27" s="587"/>
      <c r="X27" s="587"/>
      <c r="Y27" s="587"/>
      <c r="Z27" s="587"/>
      <c r="AA27" s="587"/>
      <c r="AB27" s="587"/>
      <c r="AC27" s="587"/>
      <c r="AD27" s="587"/>
    </row>
    <row r="28" spans="1:41" x14ac:dyDescent="0.25">
      <c r="S28" s="587"/>
      <c r="T28" s="587"/>
      <c r="U28" s="587"/>
      <c r="V28" s="587"/>
      <c r="W28" s="587"/>
      <c r="X28" s="587"/>
      <c r="Y28" s="587"/>
      <c r="Z28" s="587"/>
      <c r="AA28" s="587"/>
      <c r="AB28" s="587"/>
      <c r="AC28" s="587"/>
      <c r="AD28" s="587"/>
    </row>
    <row r="29" spans="1:41" x14ac:dyDescent="0.25">
      <c r="S29" s="587"/>
      <c r="T29" s="587"/>
      <c r="U29" s="587"/>
      <c r="V29" s="587"/>
      <c r="W29" s="587"/>
      <c r="X29" s="587"/>
      <c r="Y29" s="587"/>
      <c r="Z29" s="587"/>
      <c r="AA29" s="587"/>
      <c r="AB29" s="587"/>
      <c r="AC29" s="587"/>
      <c r="AD29" s="587"/>
    </row>
    <row r="30" spans="1:41" ht="13.9" customHeight="1" x14ac:dyDescent="0.25">
      <c r="B30" s="568" t="s">
        <v>24</v>
      </c>
      <c r="C30" s="568"/>
      <c r="D30" s="568"/>
      <c r="E30" s="568"/>
      <c r="F30" s="568"/>
      <c r="G30" s="569" t="s">
        <v>34</v>
      </c>
      <c r="H30" s="593">
        <f>'YILLIK KAPASİTE'!K10</f>
        <v>72</v>
      </c>
      <c r="I30" s="594" t="s">
        <v>32</v>
      </c>
      <c r="S30" s="568" t="s">
        <v>24</v>
      </c>
      <c r="T30" s="568"/>
      <c r="U30" s="568"/>
      <c r="V30" s="568"/>
      <c r="W30" s="568"/>
      <c r="X30" s="484" t="s">
        <v>34</v>
      </c>
      <c r="Y30" s="595">
        <f>'YILLIK KAPASİTE'!K10</f>
        <v>72</v>
      </c>
      <c r="Z30" s="595" t="s">
        <v>32</v>
      </c>
      <c r="AN30" s="443"/>
    </row>
    <row r="31" spans="1:41" ht="14.45" customHeight="1" x14ac:dyDescent="0.25">
      <c r="B31" s="561" t="s">
        <v>26</v>
      </c>
      <c r="C31" s="561"/>
      <c r="D31" s="561"/>
      <c r="E31" s="561"/>
      <c r="F31" s="561"/>
      <c r="G31" s="569" t="s">
        <v>34</v>
      </c>
      <c r="H31" s="596">
        <v>60</v>
      </c>
      <c r="I31" s="594" t="s">
        <v>48</v>
      </c>
      <c r="S31" s="561" t="s">
        <v>26</v>
      </c>
      <c r="T31" s="561"/>
      <c r="U31" s="561"/>
      <c r="V31" s="561"/>
      <c r="W31" s="561"/>
      <c r="X31" s="484" t="s">
        <v>34</v>
      </c>
      <c r="Y31" s="595">
        <v>60</v>
      </c>
      <c r="Z31" s="595" t="s">
        <v>48</v>
      </c>
      <c r="AB31" s="443"/>
      <c r="AC31" s="443"/>
      <c r="AD31" s="443"/>
      <c r="AE31" s="443"/>
      <c r="AF31" s="443"/>
      <c r="AG31" s="443"/>
      <c r="AH31" s="443"/>
      <c r="AI31" s="443"/>
      <c r="AJ31" s="443"/>
      <c r="AK31" s="443"/>
      <c r="AL31" s="443"/>
      <c r="AM31" s="443"/>
      <c r="AN31" s="443"/>
      <c r="AO31" s="443"/>
    </row>
    <row r="32" spans="1:41" ht="14.45" customHeight="1" x14ac:dyDescent="0.25">
      <c r="B32" s="561" t="s">
        <v>27</v>
      </c>
      <c r="C32" s="561"/>
      <c r="D32" s="561"/>
      <c r="E32" s="561"/>
      <c r="F32" s="561"/>
      <c r="G32" s="569" t="s">
        <v>34</v>
      </c>
      <c r="H32" s="593">
        <f>'YILLIK KAPASİTE'!K13</f>
        <v>43.199999999999996</v>
      </c>
      <c r="I32" s="594" t="s">
        <v>32</v>
      </c>
      <c r="S32" s="561" t="s">
        <v>27</v>
      </c>
      <c r="T32" s="561"/>
      <c r="U32" s="561"/>
      <c r="V32" s="561"/>
      <c r="W32" s="561"/>
      <c r="X32" s="484" t="s">
        <v>34</v>
      </c>
      <c r="Y32" s="593">
        <f>'YILLIK KAPASİTE'!K13</f>
        <v>43.199999999999996</v>
      </c>
      <c r="Z32" s="595" t="s">
        <v>32</v>
      </c>
      <c r="AB32" s="443"/>
      <c r="AC32" s="443"/>
      <c r="AD32" s="443"/>
      <c r="AE32" s="443"/>
      <c r="AF32" s="443"/>
      <c r="AG32" s="443"/>
      <c r="AH32" s="443"/>
      <c r="AI32" s="443"/>
      <c r="AJ32" s="443"/>
      <c r="AK32" s="443"/>
      <c r="AL32" s="443"/>
      <c r="AM32" s="443"/>
      <c r="AN32" s="443"/>
      <c r="AO32" s="443"/>
    </row>
    <row r="33" spans="2:41" ht="14.45" customHeight="1" x14ac:dyDescent="0.25">
      <c r="B33" s="561" t="s">
        <v>25</v>
      </c>
      <c r="C33" s="561"/>
      <c r="D33" s="561"/>
      <c r="E33" s="561"/>
      <c r="F33" s="561"/>
      <c r="G33" s="569" t="s">
        <v>34</v>
      </c>
      <c r="H33" s="594" t="s">
        <v>30</v>
      </c>
      <c r="I33" s="594"/>
      <c r="S33" s="561" t="s">
        <v>25</v>
      </c>
      <c r="T33" s="561"/>
      <c r="U33" s="561"/>
      <c r="V33" s="561"/>
      <c r="W33" s="561"/>
      <c r="X33" s="484" t="s">
        <v>34</v>
      </c>
      <c r="Y33" s="561" t="s">
        <v>30</v>
      </c>
      <c r="Z33" s="561"/>
    </row>
    <row r="34" spans="2:41" ht="14.45" customHeight="1" x14ac:dyDescent="0.25">
      <c r="B34" s="561" t="s">
        <v>42</v>
      </c>
      <c r="C34" s="561"/>
      <c r="D34" s="561"/>
      <c r="E34" s="561"/>
      <c r="F34" s="561"/>
      <c r="G34" s="569" t="s">
        <v>34</v>
      </c>
      <c r="H34" s="595">
        <f>ROUNDUP(H32/I22,0.1)</f>
        <v>360</v>
      </c>
      <c r="I34" s="594" t="s">
        <v>9</v>
      </c>
      <c r="S34" s="561" t="s">
        <v>42</v>
      </c>
      <c r="T34" s="561"/>
      <c r="U34" s="561"/>
      <c r="V34" s="561"/>
      <c r="W34" s="561"/>
      <c r="X34" s="484" t="s">
        <v>34</v>
      </c>
      <c r="Y34" s="597">
        <f>ROUNDUP(Y32/Z24,0.1)</f>
        <v>435</v>
      </c>
      <c r="Z34" s="592" t="s">
        <v>9</v>
      </c>
      <c r="AA34" s="443"/>
    </row>
    <row r="35" spans="2:41" ht="14.45" customHeight="1" x14ac:dyDescent="0.25">
      <c r="B35" s="561" t="s">
        <v>294</v>
      </c>
      <c r="C35" s="561"/>
      <c r="D35" s="561"/>
      <c r="E35" s="561"/>
      <c r="F35" s="561"/>
      <c r="G35" s="569" t="s">
        <v>34</v>
      </c>
      <c r="H35" s="597">
        <f>ROUNDUP(H34*2,0.1)</f>
        <v>720</v>
      </c>
      <c r="I35" s="594" t="s">
        <v>10</v>
      </c>
      <c r="S35" s="561" t="s">
        <v>294</v>
      </c>
      <c r="T35" s="561"/>
      <c r="U35" s="561"/>
      <c r="V35" s="561"/>
      <c r="W35" s="561"/>
      <c r="X35" s="484" t="s">
        <v>34</v>
      </c>
      <c r="Y35" s="595">
        <f>ROUNDUP(Y34*2,0.1)</f>
        <v>870</v>
      </c>
      <c r="Z35" s="592" t="s">
        <v>10</v>
      </c>
      <c r="AB35" s="443"/>
      <c r="AC35" s="443"/>
      <c r="AD35" s="443"/>
      <c r="AE35" s="443"/>
      <c r="AF35" s="443"/>
      <c r="AG35" s="443"/>
      <c r="AH35" s="443"/>
      <c r="AI35" s="443"/>
      <c r="AJ35" s="443"/>
      <c r="AK35" s="443"/>
      <c r="AL35" s="443"/>
      <c r="AM35" s="443"/>
      <c r="AN35" s="443"/>
      <c r="AO35" s="443"/>
    </row>
    <row r="36" spans="2:41" ht="14.45" customHeight="1" x14ac:dyDescent="0.25">
      <c r="B36" s="561" t="s">
        <v>50</v>
      </c>
      <c r="C36" s="561"/>
      <c r="D36" s="561"/>
      <c r="E36" s="561"/>
      <c r="F36" s="561"/>
      <c r="G36" s="569" t="s">
        <v>34</v>
      </c>
      <c r="H36" s="597">
        <f>H35*300</f>
        <v>216000</v>
      </c>
      <c r="I36" s="594" t="s">
        <v>11</v>
      </c>
      <c r="S36" s="561" t="s">
        <v>50</v>
      </c>
      <c r="T36" s="561"/>
      <c r="U36" s="561"/>
      <c r="V36" s="561"/>
      <c r="W36" s="561"/>
      <c r="X36" s="484" t="s">
        <v>34</v>
      </c>
      <c r="Y36" s="597">
        <f>Y35*300</f>
        <v>261000</v>
      </c>
      <c r="Z36" s="592" t="s">
        <v>11</v>
      </c>
      <c r="AB36" s="443"/>
      <c r="AC36" s="443"/>
      <c r="AD36" s="443"/>
      <c r="AE36" s="443"/>
      <c r="AF36" s="443"/>
      <c r="AG36" s="443"/>
      <c r="AH36" s="443"/>
      <c r="AI36" s="443"/>
      <c r="AJ36" s="443"/>
      <c r="AK36" s="443"/>
      <c r="AL36" s="443"/>
      <c r="AM36" s="443"/>
      <c r="AN36" s="443"/>
      <c r="AO36" s="443"/>
    </row>
    <row r="37" spans="2:41" x14ac:dyDescent="0.25">
      <c r="Z37" s="493"/>
    </row>
    <row r="39" spans="2:41" x14ac:dyDescent="0.25">
      <c r="B39" s="567" t="s">
        <v>39</v>
      </c>
      <c r="C39" s="567"/>
      <c r="D39" s="567"/>
      <c r="E39" s="567"/>
      <c r="F39" s="567"/>
      <c r="G39" s="567"/>
      <c r="H39" s="567"/>
      <c r="I39" s="567"/>
      <c r="J39" s="567"/>
      <c r="K39" s="567"/>
      <c r="L39" s="567"/>
      <c r="M39" s="567"/>
      <c r="N39" s="567"/>
      <c r="O39" s="567"/>
      <c r="P39" s="567"/>
      <c r="Q39" s="567"/>
      <c r="R39" s="567"/>
      <c r="S39" s="567"/>
      <c r="X39" s="587"/>
      <c r="Y39" s="587"/>
      <c r="Z39" s="587"/>
      <c r="AA39" s="443"/>
      <c r="AB39" s="443"/>
      <c r="AC39" s="443"/>
      <c r="AD39" s="443"/>
      <c r="AE39" s="443"/>
      <c r="AF39" s="443"/>
      <c r="AG39" s="443"/>
      <c r="AH39" s="443"/>
      <c r="AI39" s="443"/>
      <c r="AJ39" s="443"/>
      <c r="AK39" s="443"/>
      <c r="AL39" s="443"/>
      <c r="AM39" s="443"/>
      <c r="AN39" s="443"/>
      <c r="AO39" s="443"/>
    </row>
    <row r="40" spans="2:41" x14ac:dyDescent="0.25">
      <c r="X40" s="587"/>
      <c r="Y40" s="587"/>
      <c r="Z40" s="587"/>
      <c r="AA40" s="443"/>
      <c r="AB40" s="443"/>
      <c r="AC40" s="443"/>
      <c r="AD40" s="443"/>
      <c r="AE40" s="443"/>
      <c r="AF40" s="443"/>
      <c r="AG40" s="443"/>
      <c r="AH40" s="443"/>
      <c r="AI40" s="443"/>
      <c r="AJ40" s="443"/>
      <c r="AK40" s="443"/>
      <c r="AL40" s="443"/>
      <c r="AM40" s="443"/>
      <c r="AN40" s="443"/>
      <c r="AO40" s="443"/>
    </row>
    <row r="41" spans="2:41" x14ac:dyDescent="0.25">
      <c r="X41" s="587"/>
      <c r="Y41" s="587"/>
      <c r="Z41" s="587"/>
    </row>
  </sheetData>
  <mergeCells count="34">
    <mergeCell ref="B32:F32"/>
    <mergeCell ref="B33:F33"/>
    <mergeCell ref="S36:W36"/>
    <mergeCell ref="B35:F35"/>
    <mergeCell ref="B36:F36"/>
    <mergeCell ref="B34:F34"/>
    <mergeCell ref="S34:W34"/>
    <mergeCell ref="S35:W35"/>
    <mergeCell ref="S32:W32"/>
    <mergeCell ref="S33:W33"/>
    <mergeCell ref="S23:Y23"/>
    <mergeCell ref="S24:Y24"/>
    <mergeCell ref="B30:F30"/>
    <mergeCell ref="S30:W30"/>
    <mergeCell ref="B31:F31"/>
    <mergeCell ref="S31:W31"/>
    <mergeCell ref="A26:O26"/>
    <mergeCell ref="S26:AL26"/>
    <mergeCell ref="B2:I2"/>
    <mergeCell ref="S2:Y2"/>
    <mergeCell ref="Y33:Z33"/>
    <mergeCell ref="B17:J17"/>
    <mergeCell ref="B39:S39"/>
    <mergeCell ref="B19:H19"/>
    <mergeCell ref="B20:H20"/>
    <mergeCell ref="B21:H21"/>
    <mergeCell ref="B18:H18"/>
    <mergeCell ref="B22:H22"/>
    <mergeCell ref="S17:AA17"/>
    <mergeCell ref="S18:Y18"/>
    <mergeCell ref="S19:Y19"/>
    <mergeCell ref="S20:Y20"/>
    <mergeCell ref="S21:Y21"/>
    <mergeCell ref="S22:Y22"/>
  </mergeCells>
  <pageMargins left="0.7" right="0.7" top="0.75" bottom="0.75" header="0.3" footer="0.3"/>
  <pageSetup paperSize="9" scale="4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AS58"/>
  <sheetViews>
    <sheetView showGridLines="0" topLeftCell="M16" zoomScale="73" zoomScaleNormal="73" workbookViewId="0">
      <selection activeCell="AP47" sqref="AP47"/>
    </sheetView>
  </sheetViews>
  <sheetFormatPr defaultColWidth="6.5703125" defaultRowHeight="15" x14ac:dyDescent="0.25"/>
  <cols>
    <col min="1" max="6" width="6.5703125" style="1"/>
    <col min="7" max="7" width="3.140625" style="1" customWidth="1"/>
    <col min="8" max="8" width="9.85546875" style="1" customWidth="1"/>
    <col min="9" max="9" width="6.5703125" style="1"/>
    <col min="10" max="10" width="9.5703125" style="1" customWidth="1"/>
    <col min="11" max="11" width="10.7109375" style="1" customWidth="1"/>
    <col min="12" max="12" width="9.42578125" style="1" customWidth="1"/>
    <col min="13" max="13" width="10.5703125" style="1" customWidth="1"/>
    <col min="14" max="14" width="6.5703125" style="1"/>
    <col min="15" max="15" width="6.5703125" style="1" customWidth="1"/>
    <col min="16" max="16" width="6.5703125" style="1"/>
    <col min="17" max="17" width="8.5703125" style="1" customWidth="1"/>
    <col min="18" max="18" width="3.85546875" style="1" customWidth="1"/>
    <col min="19" max="19" width="4" style="1" customWidth="1"/>
    <col min="20" max="20" width="16.140625" style="1" customWidth="1"/>
    <col min="21" max="21" width="7.7109375" style="1" customWidth="1"/>
    <col min="22" max="22" width="11.42578125" style="1" customWidth="1"/>
    <col min="23" max="23" width="7.7109375" style="1" customWidth="1"/>
    <col min="24" max="24" width="20.7109375" style="1" customWidth="1"/>
    <col min="25" max="25" width="9.85546875" style="1" customWidth="1"/>
    <col min="26" max="26" width="4.85546875" style="1" customWidth="1"/>
    <col min="27" max="27" width="3.7109375" style="1" customWidth="1"/>
    <col min="28" max="28" width="11.7109375" style="1" customWidth="1"/>
    <col min="29" max="29" width="3.7109375" style="1" customWidth="1"/>
    <col min="30" max="30" width="4.85546875" style="1" customWidth="1"/>
    <col min="31" max="31" width="20" style="1" customWidth="1"/>
    <col min="32" max="32" width="3.7109375" style="1" customWidth="1"/>
    <col min="33" max="34" width="6.5703125" style="1"/>
    <col min="35" max="35" width="12.28515625" style="1" customWidth="1"/>
    <col min="36" max="36" width="13.28515625" style="1" customWidth="1"/>
    <col min="37" max="37" width="23.140625" style="1" customWidth="1"/>
    <col min="38" max="38" width="14.42578125" style="1" customWidth="1"/>
    <col min="39" max="39" width="8" style="1" customWidth="1"/>
    <col min="40" max="40" width="0" style="1" hidden="1" customWidth="1"/>
    <col min="41" max="42" width="6.5703125" style="1"/>
    <col min="43" max="43" width="13.85546875" style="1" customWidth="1"/>
    <col min="44" max="16384" width="6.5703125" style="1"/>
  </cols>
  <sheetData>
    <row r="1" spans="2:42" ht="19.5" thickBot="1" x14ac:dyDescent="0.35">
      <c r="H1" s="406" t="s">
        <v>23</v>
      </c>
      <c r="I1" s="407"/>
      <c r="J1" s="407"/>
      <c r="K1" s="407"/>
      <c r="L1" s="408"/>
      <c r="R1" s="406" t="s">
        <v>68</v>
      </c>
      <c r="S1" s="407"/>
      <c r="T1" s="407"/>
      <c r="U1" s="407"/>
      <c r="V1" s="407"/>
      <c r="W1" s="407"/>
      <c r="X1" s="408"/>
    </row>
    <row r="5" spans="2:42" s="2" customFormat="1" x14ac:dyDescent="0.25">
      <c r="T5" s="1"/>
      <c r="U5" s="1"/>
      <c r="V5" s="1"/>
      <c r="W5" s="1"/>
      <c r="X5" s="1"/>
      <c r="AD5" s="1"/>
      <c r="AE5" s="1"/>
    </row>
    <row r="7" spans="2:42" ht="160.5" customHeight="1" x14ac:dyDescent="0.25"/>
    <row r="8" spans="2:42" ht="18.600000000000001" customHeight="1" x14ac:dyDescent="0.25"/>
    <row r="9" spans="2:42" ht="86.25" x14ac:dyDescent="0.25">
      <c r="H9" s="412" t="s">
        <v>17</v>
      </c>
      <c r="I9" s="10" t="s">
        <v>18</v>
      </c>
      <c r="J9" s="10" t="s">
        <v>19</v>
      </c>
      <c r="K9" s="10" t="s">
        <v>20</v>
      </c>
      <c r="L9" s="10" t="s">
        <v>21</v>
      </c>
      <c r="M9" s="10" t="s">
        <v>22</v>
      </c>
    </row>
    <row r="10" spans="2:42" x14ac:dyDescent="0.25">
      <c r="H10" s="413"/>
      <c r="I10" s="61">
        <v>80</v>
      </c>
      <c r="J10" s="61">
        <v>5</v>
      </c>
      <c r="K10" s="61">
        <v>40</v>
      </c>
      <c r="L10" s="62">
        <v>50</v>
      </c>
      <c r="M10" s="61">
        <v>2.5</v>
      </c>
      <c r="R10" s="410"/>
      <c r="S10" s="410"/>
      <c r="T10" s="410"/>
      <c r="U10" s="410"/>
      <c r="V10" s="410"/>
      <c r="W10" s="410"/>
      <c r="X10" s="410"/>
      <c r="Y10" s="410"/>
    </row>
    <row r="11" spans="2:42" x14ac:dyDescent="0.25">
      <c r="H11" s="284"/>
      <c r="I11" s="285"/>
      <c r="J11" s="285"/>
      <c r="K11" s="285"/>
      <c r="L11" s="286"/>
      <c r="M11" s="285"/>
      <c r="N11" s="287"/>
      <c r="R11" s="283"/>
      <c r="S11" s="283"/>
      <c r="T11" s="283"/>
      <c r="U11" s="283"/>
      <c r="V11" s="283"/>
      <c r="W11" s="283"/>
      <c r="X11" s="283"/>
      <c r="Y11" s="283"/>
      <c r="Z11" s="391" t="s">
        <v>102</v>
      </c>
      <c r="AA11" s="391"/>
      <c r="AB11" s="391"/>
      <c r="AC11" s="391"/>
      <c r="AD11" s="391"/>
      <c r="AE11" s="391"/>
      <c r="AF11" s="391"/>
      <c r="AG11" s="391"/>
      <c r="AH11" s="391"/>
      <c r="AI11" s="391"/>
      <c r="AJ11" s="391"/>
      <c r="AK11" s="391"/>
      <c r="AL11" s="391"/>
      <c r="AM11" s="391"/>
      <c r="AN11" s="391"/>
      <c r="AO11" s="391"/>
      <c r="AP11" s="391"/>
    </row>
    <row r="12" spans="2:42" x14ac:dyDescent="0.25">
      <c r="B12" s="391" t="s">
        <v>101</v>
      </c>
      <c r="C12" s="391"/>
      <c r="D12" s="391"/>
      <c r="E12" s="391"/>
      <c r="F12" s="391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283"/>
      <c r="S12" s="283"/>
      <c r="T12" s="283"/>
      <c r="U12" s="283"/>
      <c r="V12" s="283"/>
      <c r="W12" s="283"/>
      <c r="X12" s="283"/>
      <c r="Y12" s="283"/>
    </row>
    <row r="13" spans="2:42" x14ac:dyDescent="0.25">
      <c r="H13" s="284"/>
      <c r="I13" s="285"/>
      <c r="J13" s="285"/>
      <c r="K13" s="285"/>
      <c r="L13" s="286"/>
      <c r="M13" s="285"/>
      <c r="N13" s="287"/>
      <c r="R13" s="283"/>
      <c r="S13" s="283"/>
      <c r="T13" s="283"/>
      <c r="U13" s="283"/>
      <c r="V13" s="283"/>
      <c r="W13" s="283"/>
      <c r="X13" s="283"/>
      <c r="Y13" s="283"/>
    </row>
    <row r="14" spans="2:42" x14ac:dyDescent="0.25">
      <c r="H14" s="284"/>
      <c r="I14" s="285"/>
      <c r="J14" s="285"/>
      <c r="K14" s="285"/>
      <c r="L14" s="286"/>
      <c r="M14" s="285"/>
      <c r="N14" s="287"/>
      <c r="R14" s="283"/>
      <c r="S14" s="283"/>
      <c r="T14" s="283"/>
      <c r="U14" s="283"/>
      <c r="V14" s="283"/>
      <c r="W14" s="283"/>
      <c r="X14" s="283"/>
      <c r="Y14" s="283"/>
    </row>
    <row r="15" spans="2:42" x14ac:dyDescent="0.25">
      <c r="H15" s="287"/>
      <c r="I15" s="287"/>
      <c r="J15" s="287"/>
      <c r="K15" s="287"/>
      <c r="L15" s="287"/>
      <c r="M15" s="287"/>
      <c r="N15" s="287"/>
      <c r="R15" s="283"/>
      <c r="S15" s="283"/>
      <c r="T15" s="283"/>
      <c r="U15" s="283"/>
      <c r="V15" s="283"/>
      <c r="W15" s="283"/>
      <c r="X15" s="283"/>
      <c r="Y15" s="283"/>
      <c r="AD15" s="391" t="s">
        <v>105</v>
      </c>
      <c r="AE15" s="391"/>
      <c r="AF15" s="391"/>
      <c r="AG15" s="391"/>
      <c r="AH15" s="391"/>
      <c r="AI15" s="391"/>
      <c r="AJ15" s="391"/>
      <c r="AK15" s="391"/>
      <c r="AP15" s="4"/>
    </row>
    <row r="16" spans="2:42" x14ac:dyDescent="0.25">
      <c r="D16" s="7"/>
      <c r="E16" s="7"/>
      <c r="F16" s="7"/>
      <c r="G16" s="375" t="s">
        <v>248</v>
      </c>
      <c r="H16" s="375"/>
      <c r="I16" s="375"/>
      <c r="J16" s="375"/>
      <c r="K16" s="375"/>
      <c r="L16" s="375"/>
      <c r="M16" s="375"/>
      <c r="N16" s="375"/>
      <c r="R16" s="411" t="s">
        <v>104</v>
      </c>
      <c r="S16" s="411"/>
      <c r="T16" s="411"/>
      <c r="U16" s="411"/>
      <c r="V16" s="411"/>
      <c r="W16" s="411"/>
      <c r="X16" s="411"/>
      <c r="Y16" s="411"/>
    </row>
    <row r="17" spans="4:45" x14ac:dyDescent="0.25">
      <c r="L17" s="9"/>
      <c r="AD17" s="395" t="s">
        <v>195</v>
      </c>
      <c r="AE17" s="395"/>
      <c r="AF17" s="395"/>
      <c r="AG17" s="395"/>
      <c r="AH17" s="395"/>
      <c r="AI17" s="395"/>
      <c r="AJ17" s="395"/>
      <c r="AK17" s="395"/>
      <c r="AL17" s="3"/>
    </row>
    <row r="18" spans="4:45" x14ac:dyDescent="0.25">
      <c r="G18" s="398" t="s">
        <v>57</v>
      </c>
      <c r="H18" s="399"/>
      <c r="I18" s="399"/>
      <c r="J18" s="399"/>
      <c r="K18" s="399"/>
      <c r="L18" s="399"/>
      <c r="M18" s="399"/>
      <c r="N18" s="400"/>
      <c r="R18" s="398" t="s">
        <v>59</v>
      </c>
      <c r="S18" s="399"/>
      <c r="T18" s="399"/>
      <c r="U18" s="399"/>
      <c r="V18" s="399"/>
      <c r="W18" s="399"/>
      <c r="X18" s="399"/>
      <c r="Y18" s="400"/>
      <c r="AD18" s="395" t="s">
        <v>59</v>
      </c>
      <c r="AE18" s="395"/>
      <c r="AF18" s="395"/>
      <c r="AG18" s="395"/>
      <c r="AH18" s="395"/>
      <c r="AI18" s="395"/>
      <c r="AJ18" s="395"/>
      <c r="AK18" s="395"/>
      <c r="AL18" s="77"/>
    </row>
    <row r="19" spans="4:45" ht="15" customHeight="1" x14ac:dyDescent="0.25">
      <c r="G19" s="386" t="s">
        <v>3</v>
      </c>
      <c r="H19" s="386"/>
      <c r="I19" s="386"/>
      <c r="J19" s="386"/>
      <c r="K19" s="386"/>
      <c r="L19" s="45">
        <f>I10</f>
        <v>80</v>
      </c>
      <c r="M19" s="387" t="s">
        <v>0</v>
      </c>
      <c r="N19" s="387"/>
      <c r="R19" s="54" t="s">
        <v>3</v>
      </c>
      <c r="S19" s="55"/>
      <c r="T19" s="55"/>
      <c r="U19" s="55"/>
      <c r="V19" s="56"/>
      <c r="W19" s="45">
        <f>I10</f>
        <v>80</v>
      </c>
      <c r="X19" s="57" t="s">
        <v>0</v>
      </c>
      <c r="Y19" s="58"/>
      <c r="AD19" s="64" t="s">
        <v>3</v>
      </c>
      <c r="AE19" s="78"/>
      <c r="AF19" s="79"/>
      <c r="AG19" s="79"/>
      <c r="AH19" s="80"/>
      <c r="AI19" s="45">
        <f>I10</f>
        <v>80</v>
      </c>
      <c r="AJ19" s="396" t="s">
        <v>0</v>
      </c>
      <c r="AK19" s="397"/>
      <c r="AL19" s="3"/>
      <c r="AR19" s="2"/>
      <c r="AS19" s="2"/>
    </row>
    <row r="20" spans="4:45" ht="15" customHeight="1" x14ac:dyDescent="0.25">
      <c r="G20" s="386" t="s">
        <v>4</v>
      </c>
      <c r="H20" s="386"/>
      <c r="I20" s="386"/>
      <c r="J20" s="386"/>
      <c r="K20" s="386"/>
      <c r="L20" s="45">
        <f>I10</f>
        <v>80</v>
      </c>
      <c r="M20" s="387" t="s">
        <v>0</v>
      </c>
      <c r="N20" s="387"/>
      <c r="R20" s="54" t="s">
        <v>4</v>
      </c>
      <c r="S20" s="55"/>
      <c r="T20" s="55"/>
      <c r="U20" s="55"/>
      <c r="V20" s="56"/>
      <c r="W20" s="45">
        <f>L20</f>
        <v>80</v>
      </c>
      <c r="X20" s="57" t="s">
        <v>0</v>
      </c>
      <c r="Y20" s="58"/>
      <c r="AD20" s="401" t="s">
        <v>4</v>
      </c>
      <c r="AE20" s="402"/>
      <c r="AF20" s="402"/>
      <c r="AG20" s="402"/>
      <c r="AH20" s="403"/>
      <c r="AI20" s="45">
        <f>L20</f>
        <v>80</v>
      </c>
      <c r="AJ20" s="396" t="s">
        <v>0</v>
      </c>
      <c r="AK20" s="397"/>
      <c r="AL20" s="70"/>
    </row>
    <row r="21" spans="4:45" ht="15" customHeight="1" x14ac:dyDescent="0.25">
      <c r="G21" s="386" t="s">
        <v>5</v>
      </c>
      <c r="H21" s="386"/>
      <c r="I21" s="386"/>
      <c r="J21" s="386"/>
      <c r="K21" s="386"/>
      <c r="L21" s="45">
        <f>(L10)+(J10*2)+(M10)</f>
        <v>62.5</v>
      </c>
      <c r="M21" s="387" t="s">
        <v>0</v>
      </c>
      <c r="N21" s="387"/>
      <c r="R21" s="54" t="s">
        <v>5</v>
      </c>
      <c r="S21" s="55"/>
      <c r="T21" s="55"/>
      <c r="U21" s="55"/>
      <c r="V21" s="56"/>
      <c r="W21" s="45">
        <f>(J10*2)+(M10*2)</f>
        <v>15</v>
      </c>
      <c r="X21" s="57" t="s">
        <v>0</v>
      </c>
      <c r="Y21" s="58"/>
      <c r="AD21" s="401" t="s">
        <v>5</v>
      </c>
      <c r="AE21" s="402"/>
      <c r="AF21" s="402"/>
      <c r="AG21" s="402"/>
      <c r="AH21" s="403"/>
      <c r="AI21" s="45">
        <f>(J10*2)+(M10*2)</f>
        <v>15</v>
      </c>
      <c r="AJ21" s="396" t="s">
        <v>0</v>
      </c>
      <c r="AK21" s="397"/>
    </row>
    <row r="22" spans="4:45" ht="15" customHeight="1" x14ac:dyDescent="0.25">
      <c r="G22" s="386" t="s">
        <v>58</v>
      </c>
      <c r="H22" s="386"/>
      <c r="I22" s="386"/>
      <c r="J22" s="386"/>
      <c r="K22" s="386"/>
      <c r="L22" s="59">
        <f>(L19*L20*L21)/1000000</f>
        <v>0.4</v>
      </c>
      <c r="M22" s="396" t="s">
        <v>8</v>
      </c>
      <c r="N22" s="397"/>
      <c r="R22" s="401" t="s">
        <v>296</v>
      </c>
      <c r="S22" s="402"/>
      <c r="T22" s="402"/>
      <c r="U22" s="402"/>
      <c r="V22" s="403"/>
      <c r="W22" s="60">
        <f>(W19*W20*W21)/1000000</f>
        <v>9.6000000000000002E-2</v>
      </c>
      <c r="X22" s="396" t="s">
        <v>8</v>
      </c>
      <c r="Y22" s="397"/>
      <c r="AD22" s="386" t="s">
        <v>61</v>
      </c>
      <c r="AE22" s="386"/>
      <c r="AF22" s="386"/>
      <c r="AG22" s="386"/>
      <c r="AH22" s="386"/>
      <c r="AI22" s="60">
        <f>(AI19*AI20*AI21)/1000000</f>
        <v>9.6000000000000002E-2</v>
      </c>
      <c r="AJ22" s="396" t="s">
        <v>8</v>
      </c>
      <c r="AK22" s="397"/>
    </row>
    <row r="23" spans="4:45" x14ac:dyDescent="0.25">
      <c r="O23" s="2"/>
    </row>
    <row r="24" spans="4:45" x14ac:dyDescent="0.25">
      <c r="R24" s="398" t="s">
        <v>60</v>
      </c>
      <c r="S24" s="399"/>
      <c r="T24" s="399"/>
      <c r="U24" s="399"/>
      <c r="V24" s="399"/>
      <c r="W24" s="399"/>
      <c r="X24" s="399"/>
      <c r="Y24" s="400"/>
      <c r="AD24" s="398" t="s">
        <v>60</v>
      </c>
      <c r="AE24" s="399"/>
      <c r="AF24" s="399"/>
      <c r="AG24" s="399"/>
      <c r="AH24" s="399"/>
      <c r="AI24" s="399"/>
      <c r="AJ24" s="399"/>
      <c r="AK24" s="400"/>
    </row>
    <row r="25" spans="4:45" ht="13.9" customHeight="1" x14ac:dyDescent="0.25">
      <c r="R25" s="54" t="s">
        <v>3</v>
      </c>
      <c r="S25" s="55"/>
      <c r="T25" s="55"/>
      <c r="U25" s="55"/>
      <c r="V25" s="56"/>
      <c r="W25" s="45">
        <f>K10</f>
        <v>40</v>
      </c>
      <c r="X25" s="57" t="s">
        <v>0</v>
      </c>
      <c r="Y25" s="58"/>
      <c r="AD25" s="54" t="s">
        <v>3</v>
      </c>
      <c r="AE25" s="55"/>
      <c r="AF25" s="55"/>
      <c r="AG25" s="55"/>
      <c r="AH25" s="56"/>
      <c r="AI25" s="45">
        <f>K10</f>
        <v>40</v>
      </c>
      <c r="AJ25" s="65" t="s">
        <v>0</v>
      </c>
      <c r="AK25" s="66"/>
      <c r="AN25" s="2"/>
    </row>
    <row r="26" spans="4:45" ht="14.45" customHeight="1" x14ac:dyDescent="0.25">
      <c r="R26" s="54" t="s">
        <v>4</v>
      </c>
      <c r="S26" s="55"/>
      <c r="T26" s="55"/>
      <c r="U26" s="55"/>
      <c r="V26" s="56"/>
      <c r="W26" s="45">
        <f>K10</f>
        <v>40</v>
      </c>
      <c r="X26" s="57" t="s">
        <v>0</v>
      </c>
      <c r="Y26" s="58"/>
      <c r="AD26" s="54" t="s">
        <v>4</v>
      </c>
      <c r="AE26" s="55"/>
      <c r="AF26" s="55"/>
      <c r="AG26" s="55"/>
      <c r="AH26" s="56"/>
      <c r="AI26" s="45">
        <f>K10</f>
        <v>40</v>
      </c>
      <c r="AJ26" s="65" t="s">
        <v>0</v>
      </c>
      <c r="AK26" s="66"/>
    </row>
    <row r="27" spans="4:45" ht="14.45" customHeight="1" x14ac:dyDescent="0.25">
      <c r="R27" s="54" t="s">
        <v>5</v>
      </c>
      <c r="S27" s="55"/>
      <c r="T27" s="55"/>
      <c r="U27" s="55"/>
      <c r="V27" s="56"/>
      <c r="W27" s="45">
        <f>(L10)+(M10*2)</f>
        <v>55</v>
      </c>
      <c r="X27" s="57" t="s">
        <v>0</v>
      </c>
      <c r="Y27" s="58"/>
      <c r="AD27" s="72" t="s">
        <v>5</v>
      </c>
      <c r="AE27" s="73"/>
      <c r="AF27" s="73"/>
      <c r="AG27" s="73"/>
      <c r="AH27" s="74"/>
      <c r="AI27" s="610">
        <f>(L10)+(M10*2)</f>
        <v>55</v>
      </c>
      <c r="AJ27" s="75" t="s">
        <v>0</v>
      </c>
      <c r="AK27" s="76"/>
    </row>
    <row r="28" spans="4:45" ht="14.45" customHeight="1" x14ac:dyDescent="0.25">
      <c r="R28" s="386" t="s">
        <v>62</v>
      </c>
      <c r="S28" s="386"/>
      <c r="T28" s="386"/>
      <c r="U28" s="386"/>
      <c r="V28" s="386"/>
      <c r="W28" s="60">
        <f>(W25*W26*W27)/1000000</f>
        <v>8.7999999999999995E-2</v>
      </c>
      <c r="X28" s="396" t="s">
        <v>8</v>
      </c>
      <c r="Y28" s="397"/>
      <c r="AD28" s="386" t="s">
        <v>62</v>
      </c>
      <c r="AE28" s="386"/>
      <c r="AF28" s="386"/>
      <c r="AG28" s="386"/>
      <c r="AH28" s="386"/>
      <c r="AI28" s="60">
        <f>(AI25*AI26*AI27)/1000000</f>
        <v>8.7999999999999995E-2</v>
      </c>
      <c r="AJ28" s="387" t="s">
        <v>8</v>
      </c>
      <c r="AK28" s="387"/>
    </row>
    <row r="29" spans="4:45" ht="14.45" customHeight="1" x14ac:dyDescent="0.25">
      <c r="U29" s="4"/>
      <c r="V29" s="2"/>
      <c r="W29" s="2"/>
      <c r="AD29" s="71"/>
      <c r="AE29" s="71"/>
      <c r="AF29" s="71"/>
      <c r="AG29" s="71"/>
      <c r="AH29" s="71"/>
      <c r="AI29" s="71"/>
      <c r="AJ29" s="71"/>
      <c r="AK29" s="71"/>
    </row>
    <row r="30" spans="4:45" ht="14.45" customHeight="1" x14ac:dyDescent="0.25">
      <c r="D30" s="390" t="s">
        <v>24</v>
      </c>
      <c r="E30" s="390"/>
      <c r="F30" s="390"/>
      <c r="G30" s="390"/>
      <c r="H30" s="390"/>
      <c r="I30" s="11" t="s">
        <v>34</v>
      </c>
      <c r="J30" s="389">
        <f>'YILLIK KAPASİTE'!K10</f>
        <v>72</v>
      </c>
      <c r="K30" s="389"/>
      <c r="L30" s="63" t="s">
        <v>32</v>
      </c>
      <c r="R30" s="390" t="s">
        <v>24</v>
      </c>
      <c r="S30" s="390"/>
      <c r="T30" s="390"/>
      <c r="U30" s="390"/>
      <c r="V30" s="390"/>
      <c r="W30" s="11" t="s">
        <v>34</v>
      </c>
      <c r="X30" s="52">
        <f>'YILLIK KAPASİTE'!K10</f>
        <v>72</v>
      </c>
      <c r="Y30" s="63" t="s">
        <v>32</v>
      </c>
      <c r="AD30" s="386" t="s">
        <v>108</v>
      </c>
      <c r="AE30" s="386"/>
      <c r="AF30" s="386"/>
      <c r="AG30" s="386"/>
      <c r="AH30" s="386"/>
      <c r="AI30" s="60">
        <f>AI22*2</f>
        <v>0.192</v>
      </c>
      <c r="AJ30" s="387" t="s">
        <v>106</v>
      </c>
      <c r="AK30" s="387"/>
    </row>
    <row r="31" spans="4:45" x14ac:dyDescent="0.25">
      <c r="D31" s="561" t="s">
        <v>26</v>
      </c>
      <c r="E31" s="561"/>
      <c r="F31" s="561"/>
      <c r="G31" s="561"/>
      <c r="H31" s="561"/>
      <c r="I31" s="569" t="s">
        <v>34</v>
      </c>
      <c r="J31" s="574">
        <v>60</v>
      </c>
      <c r="K31" s="575"/>
      <c r="L31" s="594" t="s">
        <v>48</v>
      </c>
      <c r="M31" s="444"/>
      <c r="N31" s="444"/>
      <c r="O31" s="444"/>
      <c r="P31" s="444"/>
      <c r="Q31" s="444"/>
      <c r="R31" s="561" t="s">
        <v>26</v>
      </c>
      <c r="S31" s="561"/>
      <c r="T31" s="561"/>
      <c r="U31" s="561"/>
      <c r="V31" s="561"/>
      <c r="W31" s="11" t="s">
        <v>34</v>
      </c>
      <c r="X31" s="53">
        <v>60</v>
      </c>
      <c r="Y31" s="63" t="s">
        <v>48</v>
      </c>
      <c r="AD31" s="386" t="s">
        <v>109</v>
      </c>
      <c r="AE31" s="386"/>
      <c r="AF31" s="386"/>
      <c r="AG31" s="386"/>
      <c r="AH31" s="386"/>
      <c r="AI31" s="60">
        <f>AI28</f>
        <v>8.7999999999999995E-2</v>
      </c>
      <c r="AJ31" s="387" t="s">
        <v>8</v>
      </c>
      <c r="AK31" s="387"/>
    </row>
    <row r="32" spans="4:45" x14ac:dyDescent="0.25">
      <c r="D32" s="561" t="s">
        <v>27</v>
      </c>
      <c r="E32" s="561"/>
      <c r="F32" s="561"/>
      <c r="G32" s="561"/>
      <c r="H32" s="561"/>
      <c r="I32" s="569" t="s">
        <v>34</v>
      </c>
      <c r="J32" s="570">
        <f>'YILLIK KAPASİTE'!K13</f>
        <v>43.199999999999996</v>
      </c>
      <c r="K32" s="570"/>
      <c r="L32" s="594" t="s">
        <v>32</v>
      </c>
      <c r="M32" s="444"/>
      <c r="N32" s="444"/>
      <c r="O32" s="444"/>
      <c r="P32" s="444"/>
      <c r="Q32" s="444"/>
      <c r="R32" s="561" t="s">
        <v>27</v>
      </c>
      <c r="S32" s="561"/>
      <c r="T32" s="561"/>
      <c r="U32" s="561"/>
      <c r="V32" s="561"/>
      <c r="W32" s="11" t="s">
        <v>34</v>
      </c>
      <c r="X32" s="52">
        <f>'YILLIK KAPASİTE'!K13</f>
        <v>43.199999999999996</v>
      </c>
      <c r="Y32" s="63" t="s">
        <v>32</v>
      </c>
      <c r="AD32" s="386" t="s">
        <v>110</v>
      </c>
      <c r="AE32" s="386"/>
      <c r="AF32" s="386"/>
      <c r="AG32" s="386"/>
      <c r="AH32" s="386"/>
      <c r="AI32" s="60">
        <f>AI30+AI31</f>
        <v>0.28000000000000003</v>
      </c>
      <c r="AJ32" s="387" t="s">
        <v>107</v>
      </c>
      <c r="AK32" s="387"/>
    </row>
    <row r="33" spans="3:37" x14ac:dyDescent="0.25">
      <c r="D33" s="561" t="s">
        <v>25</v>
      </c>
      <c r="E33" s="561"/>
      <c r="F33" s="561"/>
      <c r="G33" s="561"/>
      <c r="H33" s="561"/>
      <c r="I33" s="569" t="s">
        <v>34</v>
      </c>
      <c r="J33" s="604" t="s">
        <v>30</v>
      </c>
      <c r="K33" s="605"/>
      <c r="L33" s="606"/>
      <c r="M33" s="444"/>
      <c r="N33" s="444"/>
      <c r="O33" s="444"/>
      <c r="P33" s="444"/>
      <c r="Q33" s="444"/>
      <c r="R33" s="561" t="s">
        <v>25</v>
      </c>
      <c r="S33" s="561"/>
      <c r="T33" s="561"/>
      <c r="U33" s="561"/>
      <c r="V33" s="561"/>
      <c r="W33" s="11" t="s">
        <v>34</v>
      </c>
      <c r="X33" s="389" t="s">
        <v>30</v>
      </c>
      <c r="Y33" s="389"/>
    </row>
    <row r="34" spans="3:37" x14ac:dyDescent="0.25">
      <c r="D34" s="561" t="s">
        <v>42</v>
      </c>
      <c r="E34" s="561"/>
      <c r="F34" s="561"/>
      <c r="G34" s="561"/>
      <c r="H34" s="561"/>
      <c r="I34" s="569" t="s">
        <v>34</v>
      </c>
      <c r="J34" s="607">
        <f>ROUNDUP(J32/L22,0.1)</f>
        <v>108</v>
      </c>
      <c r="K34" s="608"/>
      <c r="L34" s="594" t="s">
        <v>9</v>
      </c>
      <c r="M34" s="444"/>
      <c r="N34" s="444"/>
      <c r="O34" s="444"/>
      <c r="P34" s="444"/>
      <c r="Q34" s="444"/>
      <c r="R34" s="561" t="s">
        <v>63</v>
      </c>
      <c r="S34" s="561"/>
      <c r="T34" s="561"/>
      <c r="U34" s="561"/>
      <c r="V34" s="561"/>
      <c r="W34" s="11" t="s">
        <v>34</v>
      </c>
      <c r="X34" s="602">
        <f>ROUNDUP(X32/W22,0.1)</f>
        <v>450</v>
      </c>
      <c r="Y34" s="603" t="s">
        <v>9</v>
      </c>
      <c r="AG34" s="4"/>
      <c r="AH34" s="2"/>
      <c r="AI34" s="2"/>
    </row>
    <row r="35" spans="3:37" x14ac:dyDescent="0.25">
      <c r="D35" s="561" t="s">
        <v>294</v>
      </c>
      <c r="E35" s="561"/>
      <c r="F35" s="561"/>
      <c r="G35" s="561"/>
      <c r="H35" s="561"/>
      <c r="I35" s="569" t="s">
        <v>34</v>
      </c>
      <c r="J35" s="607">
        <f>ROUNDUP(J34*2,0.1)</f>
        <v>216</v>
      </c>
      <c r="K35" s="608"/>
      <c r="L35" s="594" t="s">
        <v>10</v>
      </c>
      <c r="M35" s="444"/>
      <c r="N35" s="444"/>
      <c r="O35" s="444"/>
      <c r="P35" s="444"/>
      <c r="Q35" s="444"/>
      <c r="R35" s="561" t="s">
        <v>64</v>
      </c>
      <c r="S35" s="561"/>
      <c r="T35" s="561"/>
      <c r="U35" s="561"/>
      <c r="V35" s="561"/>
      <c r="W35" s="11" t="s">
        <v>34</v>
      </c>
      <c r="X35" s="602">
        <f>ROUNDUP(X34*2,0.1)</f>
        <v>900</v>
      </c>
      <c r="Y35" s="603" t="s">
        <v>10</v>
      </c>
      <c r="AD35" s="390" t="s">
        <v>24</v>
      </c>
      <c r="AE35" s="390"/>
      <c r="AF35" s="390"/>
      <c r="AG35" s="390"/>
      <c r="AH35" s="390"/>
      <c r="AI35" s="67">
        <f>'YILLIK KAPASİTE'!K10</f>
        <v>72</v>
      </c>
      <c r="AJ35" s="389" t="s">
        <v>32</v>
      </c>
      <c r="AK35" s="389"/>
    </row>
    <row r="36" spans="3:37" x14ac:dyDescent="0.25">
      <c r="D36" s="561" t="s">
        <v>50</v>
      </c>
      <c r="E36" s="561"/>
      <c r="F36" s="561"/>
      <c r="G36" s="561"/>
      <c r="H36" s="561"/>
      <c r="I36" s="569" t="s">
        <v>34</v>
      </c>
      <c r="J36" s="607">
        <f>J35*300</f>
        <v>64800</v>
      </c>
      <c r="K36" s="608"/>
      <c r="L36" s="594" t="s">
        <v>11</v>
      </c>
      <c r="M36" s="444"/>
      <c r="N36" s="444"/>
      <c r="O36" s="444"/>
      <c r="P36" s="444"/>
      <c r="Q36" s="444"/>
      <c r="R36" s="561" t="s">
        <v>65</v>
      </c>
      <c r="S36" s="561"/>
      <c r="T36" s="561"/>
      <c r="U36" s="561"/>
      <c r="V36" s="561"/>
      <c r="W36" s="11" t="s">
        <v>34</v>
      </c>
      <c r="X36" s="602">
        <f>X35*300</f>
        <v>270000</v>
      </c>
      <c r="Y36" s="603" t="s">
        <v>11</v>
      </c>
      <c r="AD36" s="388" t="s">
        <v>26</v>
      </c>
      <c r="AE36" s="388"/>
      <c r="AF36" s="388"/>
      <c r="AG36" s="388"/>
      <c r="AH36" s="388"/>
      <c r="AI36" s="68">
        <v>60</v>
      </c>
      <c r="AJ36" s="389" t="s">
        <v>48</v>
      </c>
      <c r="AK36" s="389"/>
    </row>
    <row r="37" spans="3:37" x14ac:dyDescent="0.25">
      <c r="D37" s="444"/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561" t="s">
        <v>66</v>
      </c>
      <c r="S37" s="561"/>
      <c r="T37" s="561"/>
      <c r="U37" s="561"/>
      <c r="V37" s="561"/>
      <c r="W37" s="11" t="s">
        <v>34</v>
      </c>
      <c r="X37" s="602">
        <f>ROUNDUP(X32/W28,0.1)</f>
        <v>491</v>
      </c>
      <c r="Y37" s="603" t="s">
        <v>9</v>
      </c>
      <c r="AD37" s="388" t="s">
        <v>27</v>
      </c>
      <c r="AE37" s="388"/>
      <c r="AF37" s="388"/>
      <c r="AG37" s="388"/>
      <c r="AH37" s="388"/>
      <c r="AI37" s="67">
        <f>'YILLIK KAPASİTE'!K13</f>
        <v>43.199999999999996</v>
      </c>
      <c r="AJ37" s="389" t="s">
        <v>32</v>
      </c>
      <c r="AK37" s="389"/>
    </row>
    <row r="38" spans="3:37" x14ac:dyDescent="0.25">
      <c r="D38" s="444"/>
      <c r="E38" s="444"/>
      <c r="F38" s="444"/>
      <c r="G38" s="444"/>
      <c r="H38" s="444"/>
      <c r="I38" s="444"/>
      <c r="J38" s="444"/>
      <c r="K38" s="444"/>
      <c r="L38" s="609"/>
      <c r="M38" s="444"/>
      <c r="N38" s="444"/>
      <c r="O38" s="444"/>
      <c r="P38" s="444"/>
      <c r="Q38" s="444"/>
      <c r="R38" s="561" t="s">
        <v>297</v>
      </c>
      <c r="S38" s="561"/>
      <c r="T38" s="561"/>
      <c r="U38" s="561"/>
      <c r="V38" s="561"/>
      <c r="W38" s="11" t="s">
        <v>34</v>
      </c>
      <c r="X38" s="602">
        <f>ROUNDUP(X37*2,0.1)</f>
        <v>982</v>
      </c>
      <c r="Y38" s="603" t="s">
        <v>10</v>
      </c>
      <c r="AD38" s="388" t="s">
        <v>25</v>
      </c>
      <c r="AE38" s="388"/>
      <c r="AF38" s="388"/>
      <c r="AG38" s="388"/>
      <c r="AH38" s="388"/>
      <c r="AI38" s="389" t="s">
        <v>30</v>
      </c>
      <c r="AJ38" s="389"/>
      <c r="AK38" s="389"/>
    </row>
    <row r="39" spans="3:37" x14ac:dyDescent="0.25">
      <c r="D39" s="444"/>
      <c r="E39" s="444"/>
      <c r="F39" s="444"/>
      <c r="G39" s="444"/>
      <c r="H39" s="444"/>
      <c r="I39" s="444"/>
      <c r="J39" s="444"/>
      <c r="K39" s="444"/>
      <c r="L39" s="609"/>
      <c r="M39" s="444"/>
      <c r="N39" s="444"/>
      <c r="O39" s="444"/>
      <c r="P39" s="444"/>
      <c r="Q39" s="444"/>
      <c r="R39" s="561" t="s">
        <v>67</v>
      </c>
      <c r="S39" s="561"/>
      <c r="T39" s="561"/>
      <c r="U39" s="561"/>
      <c r="V39" s="561"/>
      <c r="W39" s="11" t="s">
        <v>34</v>
      </c>
      <c r="X39" s="602">
        <f>X38*300</f>
        <v>294600</v>
      </c>
      <c r="Y39" s="603" t="s">
        <v>11</v>
      </c>
      <c r="AD39" s="84" t="s">
        <v>121</v>
      </c>
      <c r="AE39" s="81"/>
      <c r="AF39" s="82"/>
      <c r="AG39" s="82"/>
      <c r="AH39" s="83"/>
      <c r="AI39" s="404" t="s">
        <v>122</v>
      </c>
      <c r="AJ39" s="409"/>
      <c r="AK39" s="405"/>
    </row>
    <row r="40" spans="3:37" x14ac:dyDescent="0.25">
      <c r="AD40" s="563" t="s">
        <v>111</v>
      </c>
      <c r="AE40" s="563"/>
      <c r="AF40" s="563"/>
      <c r="AG40" s="563"/>
      <c r="AH40" s="563"/>
      <c r="AI40" s="611">
        <f>ROUNDUP(AI37/AI32,0.1)</f>
        <v>155</v>
      </c>
      <c r="AJ40" s="612" t="s">
        <v>113</v>
      </c>
      <c r="AK40" s="612"/>
    </row>
    <row r="41" spans="3:37" x14ac:dyDescent="0.25">
      <c r="C41" s="375" t="s">
        <v>39</v>
      </c>
      <c r="D41" s="375"/>
      <c r="E41" s="375"/>
      <c r="F41" s="375"/>
      <c r="G41" s="375"/>
      <c r="H41" s="375"/>
      <c r="I41" s="375"/>
      <c r="J41" s="375"/>
      <c r="K41" s="375"/>
      <c r="L41" s="375"/>
      <c r="M41" s="375"/>
      <c r="N41" s="375"/>
      <c r="O41" s="375"/>
      <c r="P41" s="375"/>
      <c r="Q41" s="375"/>
      <c r="AD41" s="613" t="s">
        <v>114</v>
      </c>
      <c r="AE41" s="614"/>
      <c r="AF41" s="614"/>
      <c r="AG41" s="614"/>
      <c r="AH41" s="615"/>
      <c r="AI41" s="611">
        <f>AI40*2</f>
        <v>310</v>
      </c>
      <c r="AJ41" s="612" t="s">
        <v>116</v>
      </c>
      <c r="AK41" s="612"/>
    </row>
    <row r="42" spans="3:37" x14ac:dyDescent="0.25"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AD42" s="613" t="s">
        <v>115</v>
      </c>
      <c r="AE42" s="614"/>
      <c r="AF42" s="614"/>
      <c r="AG42" s="614"/>
      <c r="AH42" s="615"/>
      <c r="AI42" s="611">
        <f>AI40</f>
        <v>155</v>
      </c>
      <c r="AJ42" s="612" t="s">
        <v>117</v>
      </c>
      <c r="AK42" s="612"/>
    </row>
    <row r="43" spans="3:37" x14ac:dyDescent="0.25">
      <c r="AD43" s="563" t="s">
        <v>298</v>
      </c>
      <c r="AE43" s="563"/>
      <c r="AF43" s="563"/>
      <c r="AG43" s="563"/>
      <c r="AH43" s="563"/>
      <c r="AI43" s="611">
        <f>AI40*2</f>
        <v>310</v>
      </c>
      <c r="AJ43" s="612" t="s">
        <v>120</v>
      </c>
      <c r="AK43" s="612"/>
    </row>
    <row r="44" spans="3:37" x14ac:dyDescent="0.25">
      <c r="AD44" s="613" t="s">
        <v>114</v>
      </c>
      <c r="AE44" s="614"/>
      <c r="AF44" s="614"/>
      <c r="AG44" s="614"/>
      <c r="AH44" s="615"/>
      <c r="AI44" s="611">
        <f>AI41*2</f>
        <v>620</v>
      </c>
      <c r="AJ44" s="612" t="s">
        <v>118</v>
      </c>
      <c r="AK44" s="612"/>
    </row>
    <row r="45" spans="3:37" x14ac:dyDescent="0.25">
      <c r="AD45" s="613" t="s">
        <v>115</v>
      </c>
      <c r="AE45" s="614"/>
      <c r="AF45" s="614"/>
      <c r="AG45" s="614"/>
      <c r="AH45" s="615"/>
      <c r="AI45" s="611">
        <f>AI42*2</f>
        <v>310</v>
      </c>
      <c r="AJ45" s="612" t="s">
        <v>119</v>
      </c>
      <c r="AK45" s="612"/>
    </row>
    <row r="46" spans="3:37" x14ac:dyDescent="0.25">
      <c r="AD46" s="563" t="s">
        <v>112</v>
      </c>
      <c r="AE46" s="563"/>
      <c r="AF46" s="563"/>
      <c r="AG46" s="563"/>
      <c r="AH46" s="563"/>
      <c r="AI46" s="611">
        <f>AI43*300</f>
        <v>93000</v>
      </c>
      <c r="AJ46" s="612" t="s">
        <v>123</v>
      </c>
      <c r="AK46" s="612"/>
    </row>
    <row r="47" spans="3:37" x14ac:dyDescent="0.25">
      <c r="AD47" s="613" t="s">
        <v>114</v>
      </c>
      <c r="AE47" s="614"/>
      <c r="AF47" s="614"/>
      <c r="AG47" s="614"/>
      <c r="AH47" s="615"/>
      <c r="AI47" s="611">
        <f>AI44*300</f>
        <v>186000</v>
      </c>
      <c r="AJ47" s="612" t="s">
        <v>124</v>
      </c>
      <c r="AK47" s="612"/>
    </row>
    <row r="48" spans="3:37" x14ac:dyDescent="0.25">
      <c r="AD48" s="392" t="s">
        <v>115</v>
      </c>
      <c r="AE48" s="393"/>
      <c r="AF48" s="393"/>
      <c r="AG48" s="393"/>
      <c r="AH48" s="394"/>
      <c r="AI48" s="69">
        <f>AI45*300</f>
        <v>93000</v>
      </c>
      <c r="AJ48" s="389" t="s">
        <v>125</v>
      </c>
      <c r="AK48" s="389"/>
    </row>
    <row r="51" spans="30:37" x14ac:dyDescent="0.25">
      <c r="AH51" s="4"/>
      <c r="AI51" s="4"/>
      <c r="AJ51" s="4"/>
      <c r="AK51" s="4"/>
    </row>
    <row r="52" spans="30:37" x14ac:dyDescent="0.25">
      <c r="AH52" s="4"/>
      <c r="AI52" s="4"/>
      <c r="AJ52" s="4"/>
      <c r="AK52" s="4"/>
    </row>
    <row r="53" spans="30:37" x14ac:dyDescent="0.25">
      <c r="AH53" s="4"/>
      <c r="AI53" s="4"/>
      <c r="AJ53" s="4"/>
      <c r="AK53" s="4"/>
    </row>
    <row r="54" spans="30:37" x14ac:dyDescent="0.25">
      <c r="AD54" s="4"/>
      <c r="AE54" s="4"/>
      <c r="AF54" s="4"/>
      <c r="AG54" s="4"/>
      <c r="AH54" s="4"/>
      <c r="AI54" s="4"/>
      <c r="AJ54" s="4"/>
      <c r="AK54" s="4"/>
    </row>
    <row r="55" spans="30:37" x14ac:dyDescent="0.25">
      <c r="AD55" s="4"/>
      <c r="AE55" s="4"/>
      <c r="AF55" s="4"/>
      <c r="AG55" s="4"/>
    </row>
    <row r="56" spans="30:37" x14ac:dyDescent="0.25">
      <c r="AD56" s="4"/>
      <c r="AE56" s="4"/>
      <c r="AF56" s="4"/>
      <c r="AG56" s="4"/>
    </row>
    <row r="57" spans="30:37" x14ac:dyDescent="0.25">
      <c r="AD57" s="4"/>
      <c r="AE57" s="4"/>
      <c r="AF57" s="4"/>
      <c r="AG57" s="4"/>
    </row>
    <row r="58" spans="30:37" x14ac:dyDescent="0.25">
      <c r="AD58" s="4"/>
      <c r="AE58" s="4"/>
      <c r="AF58" s="4"/>
      <c r="AG58" s="4"/>
    </row>
  </sheetData>
  <mergeCells count="95">
    <mergeCell ref="R10:Y10"/>
    <mergeCell ref="G16:N16"/>
    <mergeCell ref="R16:Y16"/>
    <mergeCell ref="AD15:AK15"/>
    <mergeCell ref="B12:Q12"/>
    <mergeCell ref="Z11:AP11"/>
    <mergeCell ref="H9:H10"/>
    <mergeCell ref="AD47:AH47"/>
    <mergeCell ref="AJ47:AK47"/>
    <mergeCell ref="AD48:AH48"/>
    <mergeCell ref="AJ48:AK48"/>
    <mergeCell ref="AI39:AK39"/>
    <mergeCell ref="AJ42:AK42"/>
    <mergeCell ref="AJ43:AK43"/>
    <mergeCell ref="AJ46:AK46"/>
    <mergeCell ref="AD44:AH44"/>
    <mergeCell ref="AD45:AH45"/>
    <mergeCell ref="AJ44:AK44"/>
    <mergeCell ref="AJ45:AK45"/>
    <mergeCell ref="AD46:AH46"/>
    <mergeCell ref="AD42:AH42"/>
    <mergeCell ref="AD43:AH43"/>
    <mergeCell ref="AJ41:AK41"/>
    <mergeCell ref="H1:L1"/>
    <mergeCell ref="R1:X1"/>
    <mergeCell ref="R37:V37"/>
    <mergeCell ref="R38:V38"/>
    <mergeCell ref="R35:V35"/>
    <mergeCell ref="R36:V36"/>
    <mergeCell ref="R31:V31"/>
    <mergeCell ref="R30:V30"/>
    <mergeCell ref="R33:V33"/>
    <mergeCell ref="R34:V34"/>
    <mergeCell ref="X33:Y33"/>
    <mergeCell ref="R18:Y18"/>
    <mergeCell ref="R24:Y24"/>
    <mergeCell ref="R28:V28"/>
    <mergeCell ref="X28:Y28"/>
    <mergeCell ref="G19:K19"/>
    <mergeCell ref="R22:V22"/>
    <mergeCell ref="G22:K22"/>
    <mergeCell ref="M22:N22"/>
    <mergeCell ref="X22:Y22"/>
    <mergeCell ref="G20:K20"/>
    <mergeCell ref="M20:N20"/>
    <mergeCell ref="G21:K21"/>
    <mergeCell ref="M21:N21"/>
    <mergeCell ref="C41:Q42"/>
    <mergeCell ref="D36:H36"/>
    <mergeCell ref="D35:H35"/>
    <mergeCell ref="D34:H34"/>
    <mergeCell ref="R32:V32"/>
    <mergeCell ref="D33:H33"/>
    <mergeCell ref="D32:H32"/>
    <mergeCell ref="J32:K32"/>
    <mergeCell ref="R39:V39"/>
    <mergeCell ref="J34:K34"/>
    <mergeCell ref="J35:K35"/>
    <mergeCell ref="J36:K36"/>
    <mergeCell ref="J33:L33"/>
    <mergeCell ref="D31:H31"/>
    <mergeCell ref="J31:K31"/>
    <mergeCell ref="D30:H30"/>
    <mergeCell ref="J30:K30"/>
    <mergeCell ref="G18:N18"/>
    <mergeCell ref="M19:N19"/>
    <mergeCell ref="AD41:AH41"/>
    <mergeCell ref="AD40:AH40"/>
    <mergeCell ref="AD17:AK17"/>
    <mergeCell ref="AD32:AH32"/>
    <mergeCell ref="AJ32:AK32"/>
    <mergeCell ref="AJ19:AK19"/>
    <mergeCell ref="AJ20:AK20"/>
    <mergeCell ref="AJ21:AK21"/>
    <mergeCell ref="AD18:AK18"/>
    <mergeCell ref="AD22:AH22"/>
    <mergeCell ref="AJ22:AK22"/>
    <mergeCell ref="AD24:AK24"/>
    <mergeCell ref="AJ28:AK28"/>
    <mergeCell ref="AD20:AH20"/>
    <mergeCell ref="AD21:AH21"/>
    <mergeCell ref="AD30:AH30"/>
    <mergeCell ref="AI38:AK38"/>
    <mergeCell ref="AJ40:AK40"/>
    <mergeCell ref="AD35:AH35"/>
    <mergeCell ref="AD36:AH36"/>
    <mergeCell ref="AD37:AH37"/>
    <mergeCell ref="AD38:AH38"/>
    <mergeCell ref="AJ31:AK31"/>
    <mergeCell ref="AD28:AH28"/>
    <mergeCell ref="AJ35:AK35"/>
    <mergeCell ref="AJ36:AK36"/>
    <mergeCell ref="AJ37:AK37"/>
    <mergeCell ref="AD31:AH31"/>
    <mergeCell ref="AJ30:AK30"/>
  </mergeCells>
  <pageMargins left="0.7" right="0.7" top="0.75" bottom="0.75" header="0.3" footer="0.3"/>
  <pageSetup paperSize="9" scale="4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133"/>
  <sheetViews>
    <sheetView showGridLines="0" tabSelected="1" zoomScaleNormal="100" workbookViewId="0">
      <selection activeCell="R128" sqref="R128"/>
    </sheetView>
  </sheetViews>
  <sheetFormatPr defaultRowHeight="15" x14ac:dyDescent="0.25"/>
  <cols>
    <col min="1" max="1" width="9.140625" style="444"/>
    <col min="2" max="2" width="34.42578125" style="444" customWidth="1"/>
    <col min="3" max="3" width="2.42578125" style="444" customWidth="1"/>
    <col min="4" max="4" width="9.140625" style="444" customWidth="1"/>
    <col min="5" max="5" width="8.5703125" style="444" customWidth="1"/>
    <col min="6" max="6" width="11.5703125" style="444" customWidth="1"/>
    <col min="7" max="7" width="6.28515625" style="444" customWidth="1"/>
    <col min="8" max="8" width="8.28515625" style="444" customWidth="1"/>
    <col min="9" max="9" width="5.28515625" style="444" customWidth="1"/>
    <col min="10" max="10" width="7.140625" style="444" customWidth="1"/>
    <col min="11" max="11" width="3.7109375" style="444" customWidth="1"/>
    <col min="12" max="12" width="7.85546875" style="444" customWidth="1"/>
    <col min="13" max="13" width="13.85546875" style="444" customWidth="1"/>
    <col min="14" max="14" width="2" style="444" customWidth="1"/>
    <col min="15" max="15" width="7.7109375" style="444" customWidth="1"/>
    <col min="16" max="16384" width="9.140625" style="444"/>
  </cols>
  <sheetData>
    <row r="1" spans="2:16" x14ac:dyDescent="0.25">
      <c r="B1" s="443" t="s">
        <v>69</v>
      </c>
      <c r="C1" s="443"/>
    </row>
    <row r="2" spans="2:16" x14ac:dyDescent="0.25">
      <c r="B2" s="443"/>
      <c r="C2" s="443"/>
    </row>
    <row r="3" spans="2:16" x14ac:dyDescent="0.25">
      <c r="B3" s="443" t="s">
        <v>75</v>
      </c>
      <c r="C3" s="443"/>
    </row>
    <row r="4" spans="2:16" x14ac:dyDescent="0.25">
      <c r="B4" s="445" t="s">
        <v>287</v>
      </c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</row>
    <row r="6" spans="2:16" x14ac:dyDescent="0.25">
      <c r="B6" s="444" t="s">
        <v>28</v>
      </c>
      <c r="C6" s="444" t="s">
        <v>71</v>
      </c>
      <c r="D6" s="446">
        <f>'YILLIK KAPASİTE'!E7</f>
        <v>6</v>
      </c>
      <c r="E6" s="447" t="s">
        <v>7</v>
      </c>
      <c r="F6" s="446">
        <f>'YILLIK KAPASİTE'!E8</f>
        <v>4</v>
      </c>
      <c r="G6" s="447" t="s">
        <v>7</v>
      </c>
      <c r="H6" s="446">
        <f>'YILLIK KAPASİTE'!E9</f>
        <v>3</v>
      </c>
      <c r="I6" s="448" t="s">
        <v>7</v>
      </c>
    </row>
    <row r="7" spans="2:16" x14ac:dyDescent="0.25">
      <c r="B7" s="444" t="s">
        <v>24</v>
      </c>
      <c r="C7" s="444" t="s">
        <v>71</v>
      </c>
      <c r="D7" s="444">
        <f>'YILLIK KAPASİTE'!K10</f>
        <v>72</v>
      </c>
      <c r="E7" s="447" t="s">
        <v>32</v>
      </c>
    </row>
    <row r="8" spans="2:16" x14ac:dyDescent="0.25">
      <c r="B8" s="444" t="s">
        <v>72</v>
      </c>
      <c r="C8" s="444" t="s">
        <v>71</v>
      </c>
      <c r="D8" s="444">
        <v>2</v>
      </c>
      <c r="E8" s="444" t="s">
        <v>33</v>
      </c>
    </row>
    <row r="9" spans="2:16" x14ac:dyDescent="0.25">
      <c r="B9" s="444" t="s">
        <v>26</v>
      </c>
      <c r="C9" s="444" t="s">
        <v>71</v>
      </c>
      <c r="D9" s="444">
        <v>60</v>
      </c>
      <c r="E9" s="444" t="s">
        <v>48</v>
      </c>
    </row>
    <row r="10" spans="2:16" x14ac:dyDescent="0.25">
      <c r="B10" s="444" t="s">
        <v>73</v>
      </c>
      <c r="C10" s="444" t="s">
        <v>71</v>
      </c>
      <c r="D10" s="444">
        <f>'YILLIK KAPASİTE'!E13</f>
        <v>72</v>
      </c>
      <c r="E10" s="447" t="s">
        <v>32</v>
      </c>
      <c r="F10" s="447" t="s">
        <v>29</v>
      </c>
      <c r="G10" s="449">
        <v>0.6</v>
      </c>
      <c r="N10" s="444" t="s">
        <v>34</v>
      </c>
      <c r="O10" s="450">
        <f>'YILLIK KAPASİTE'!K13</f>
        <v>43.199999999999996</v>
      </c>
      <c r="P10" s="444" t="s">
        <v>32</v>
      </c>
    </row>
    <row r="11" spans="2:16" x14ac:dyDescent="0.25">
      <c r="B11" s="444" t="s">
        <v>70</v>
      </c>
      <c r="C11" s="444" t="s">
        <v>71</v>
      </c>
      <c r="D11" s="444">
        <f>D7</f>
        <v>72</v>
      </c>
      <c r="E11" s="447" t="s">
        <v>32</v>
      </c>
      <c r="F11" s="447" t="s">
        <v>29</v>
      </c>
      <c r="G11" s="446">
        <v>0.6</v>
      </c>
      <c r="H11" s="451" t="s">
        <v>29</v>
      </c>
      <c r="I11" s="444">
        <v>2</v>
      </c>
      <c r="J11" s="444" t="s">
        <v>33</v>
      </c>
      <c r="K11" s="447" t="s">
        <v>29</v>
      </c>
      <c r="L11" s="444">
        <v>300</v>
      </c>
      <c r="M11" s="444" t="s">
        <v>31</v>
      </c>
      <c r="N11" s="444" t="s">
        <v>34</v>
      </c>
      <c r="O11" s="452">
        <f>'YILLIK KAPASİTE'!P14</f>
        <v>25919.999999999996</v>
      </c>
      <c r="P11" s="444" t="s">
        <v>32</v>
      </c>
    </row>
    <row r="14" spans="2:16" ht="27.75" customHeight="1" x14ac:dyDescent="0.25">
      <c r="B14" s="453" t="s">
        <v>288</v>
      </c>
      <c r="C14" s="453"/>
      <c r="D14" s="453"/>
      <c r="E14" s="453"/>
    </row>
    <row r="16" spans="2:16" x14ac:dyDescent="0.25">
      <c r="B16" s="454" t="s">
        <v>76</v>
      </c>
    </row>
    <row r="17" spans="2:15" x14ac:dyDescent="0.25">
      <c r="B17" s="444" t="s">
        <v>24</v>
      </c>
      <c r="C17" s="444" t="s">
        <v>71</v>
      </c>
      <c r="D17" s="444">
        <f>'YILLIK KAPASİTE'!K10</f>
        <v>72</v>
      </c>
      <c r="E17" s="447" t="s">
        <v>32</v>
      </c>
    </row>
    <row r="18" spans="2:15" x14ac:dyDescent="0.25">
      <c r="B18" s="444" t="s">
        <v>77</v>
      </c>
      <c r="C18" s="444" t="s">
        <v>71</v>
      </c>
      <c r="D18" s="444">
        <v>60</v>
      </c>
      <c r="E18" s="444" t="s">
        <v>48</v>
      </c>
    </row>
    <row r="19" spans="2:15" x14ac:dyDescent="0.25">
      <c r="B19" s="444" t="s">
        <v>27</v>
      </c>
      <c r="C19" s="444" t="s">
        <v>71</v>
      </c>
      <c r="D19" s="444">
        <f>'YILLIK KAPASİTE'!E13</f>
        <v>72</v>
      </c>
      <c r="E19" s="447" t="s">
        <v>32</v>
      </c>
      <c r="F19" s="444" t="s">
        <v>29</v>
      </c>
      <c r="G19" s="449">
        <v>0.6</v>
      </c>
      <c r="K19" s="444" t="s">
        <v>34</v>
      </c>
      <c r="L19" s="446">
        <f>'YILLIK KAPASİTE'!K13</f>
        <v>43.199999999999996</v>
      </c>
      <c r="M19" s="444" t="s">
        <v>32</v>
      </c>
    </row>
    <row r="20" spans="2:15" x14ac:dyDescent="0.25">
      <c r="B20" s="444" t="s">
        <v>40</v>
      </c>
      <c r="C20" s="444" t="s">
        <v>71</v>
      </c>
      <c r="D20" s="449">
        <f>'DEMONTE KAPASİTE'!E22</f>
        <v>50</v>
      </c>
      <c r="E20" s="447" t="s">
        <v>7</v>
      </c>
      <c r="F20" s="446">
        <f>'DEMONTE KAPASİTE'!G22</f>
        <v>60</v>
      </c>
      <c r="G20" s="447" t="s">
        <v>7</v>
      </c>
      <c r="H20" s="447" t="s">
        <v>29</v>
      </c>
      <c r="I20" s="446">
        <f>'DEMONTE KAPASİTE'!I22</f>
        <v>9</v>
      </c>
      <c r="J20" s="447" t="s">
        <v>7</v>
      </c>
      <c r="K20" s="444" t="s">
        <v>34</v>
      </c>
      <c r="L20" s="444">
        <f>'DEMONTE KAPASİTE'!K22</f>
        <v>2.7E-2</v>
      </c>
      <c r="M20" s="444" t="s">
        <v>32</v>
      </c>
    </row>
    <row r="21" spans="2:15" x14ac:dyDescent="0.25">
      <c r="B21" s="444" t="s">
        <v>78</v>
      </c>
      <c r="C21" s="444" t="s">
        <v>71</v>
      </c>
      <c r="D21" s="444">
        <v>2</v>
      </c>
      <c r="E21" s="444" t="s">
        <v>33</v>
      </c>
    </row>
    <row r="22" spans="2:15" x14ac:dyDescent="0.25">
      <c r="B22" s="444" t="s">
        <v>42</v>
      </c>
      <c r="C22" s="444" t="s">
        <v>71</v>
      </c>
      <c r="D22" s="616">
        <f>'DEMONTE KAPASİTE'!E24</f>
        <v>1600</v>
      </c>
      <c r="E22" s="542" t="s">
        <v>9</v>
      </c>
      <c r="F22" s="617">
        <f>'DEMONTE KAPASİTE'!G24</f>
        <v>43.2</v>
      </c>
      <c r="G22" s="618" t="s">
        <v>43</v>
      </c>
      <c r="H22" s="518"/>
    </row>
    <row r="23" spans="2:15" x14ac:dyDescent="0.25">
      <c r="B23" s="444" t="s">
        <v>44</v>
      </c>
      <c r="C23" s="444" t="s">
        <v>71</v>
      </c>
      <c r="D23" s="616">
        <f>'DEMONTE KAPASİTE'!E25</f>
        <v>3200</v>
      </c>
      <c r="E23" s="542" t="s">
        <v>10</v>
      </c>
      <c r="F23" s="617">
        <f>'DEMONTE KAPASİTE'!G25</f>
        <v>86.4</v>
      </c>
      <c r="G23" s="618" t="s">
        <v>45</v>
      </c>
      <c r="H23" s="518"/>
    </row>
    <row r="24" spans="2:15" x14ac:dyDescent="0.25">
      <c r="B24" s="444" t="s">
        <v>41</v>
      </c>
      <c r="C24" s="444" t="s">
        <v>71</v>
      </c>
      <c r="D24" s="616">
        <f>'DEMONTE KAPASİTE'!E26</f>
        <v>960000</v>
      </c>
      <c r="E24" s="542" t="s">
        <v>11</v>
      </c>
      <c r="F24" s="617">
        <f>'DEMONTE KAPASİTE'!G26</f>
        <v>25920</v>
      </c>
      <c r="G24" s="618" t="s">
        <v>46</v>
      </c>
      <c r="H24" s="518"/>
    </row>
    <row r="25" spans="2:15" x14ac:dyDescent="0.25">
      <c r="D25" s="518"/>
      <c r="E25" s="518"/>
      <c r="F25" s="518"/>
      <c r="G25" s="518"/>
      <c r="H25" s="518"/>
    </row>
    <row r="27" spans="2:15" x14ac:dyDescent="0.25">
      <c r="B27" s="453" t="s">
        <v>299</v>
      </c>
      <c r="C27" s="453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</row>
    <row r="28" spans="2:15" x14ac:dyDescent="0.25">
      <c r="B28" s="444" t="s">
        <v>24</v>
      </c>
      <c r="C28" s="444" t="s">
        <v>71</v>
      </c>
      <c r="D28" s="444">
        <f>'YILLIK KAPASİTE'!K10</f>
        <v>72</v>
      </c>
      <c r="E28" s="447" t="s">
        <v>32</v>
      </c>
    </row>
    <row r="29" spans="2:15" x14ac:dyDescent="0.25">
      <c r="B29" s="444" t="s">
        <v>77</v>
      </c>
      <c r="C29" s="444" t="s">
        <v>71</v>
      </c>
      <c r="D29" s="444">
        <v>60</v>
      </c>
      <c r="E29" s="444" t="s">
        <v>48</v>
      </c>
    </row>
    <row r="30" spans="2:15" x14ac:dyDescent="0.25">
      <c r="B30" s="444" t="s">
        <v>27</v>
      </c>
      <c r="C30" s="444" t="s">
        <v>71</v>
      </c>
      <c r="D30" s="444">
        <f>'YILLIK KAPASİTE'!E13</f>
        <v>72</v>
      </c>
      <c r="E30" s="447" t="s">
        <v>32</v>
      </c>
      <c r="F30" s="447" t="s">
        <v>29</v>
      </c>
      <c r="G30" s="449">
        <v>0.6</v>
      </c>
      <c r="L30" s="444" t="s">
        <v>34</v>
      </c>
      <c r="M30" s="450">
        <f>'YILLIK KAPASİTE'!K13</f>
        <v>43.199999999999996</v>
      </c>
      <c r="N30" s="444" t="s">
        <v>32</v>
      </c>
    </row>
    <row r="31" spans="2:15" x14ac:dyDescent="0.25">
      <c r="B31" s="444" t="s">
        <v>79</v>
      </c>
      <c r="C31" s="444" t="s">
        <v>71</v>
      </c>
      <c r="D31" s="449">
        <f>'DEMONTE KAPASİTE'!U22</f>
        <v>0.7857142857142857</v>
      </c>
      <c r="M31" s="455"/>
    </row>
    <row r="32" spans="2:15" x14ac:dyDescent="0.25">
      <c r="B32" s="444" t="s">
        <v>40</v>
      </c>
      <c r="C32" s="444" t="s">
        <v>71</v>
      </c>
      <c r="D32" s="449">
        <f>'DEMONTE KAPASİTE'!U23</f>
        <v>20</v>
      </c>
      <c r="E32" s="447" t="s">
        <v>7</v>
      </c>
      <c r="F32" s="447" t="s">
        <v>29</v>
      </c>
      <c r="G32" s="449">
        <f>'DEMONTE KAPASİTE'!W23</f>
        <v>80</v>
      </c>
      <c r="H32" s="447" t="s">
        <v>7</v>
      </c>
      <c r="I32" s="447" t="s">
        <v>29</v>
      </c>
      <c r="J32" s="456">
        <f>'DEMONTE KAPASİTE'!Y23</f>
        <v>7</v>
      </c>
      <c r="K32" s="448" t="s">
        <v>7</v>
      </c>
      <c r="L32" s="444" t="s">
        <v>34</v>
      </c>
      <c r="M32" s="455">
        <f>'DEMONTE KAPASİTE'!AA23</f>
        <v>1.12E-2</v>
      </c>
      <c r="N32" s="444" t="s">
        <v>32</v>
      </c>
    </row>
    <row r="33" spans="2:14" x14ac:dyDescent="0.25">
      <c r="B33" s="444" t="s">
        <v>78</v>
      </c>
      <c r="C33" s="444" t="s">
        <v>71</v>
      </c>
      <c r="D33" s="444">
        <v>2</v>
      </c>
      <c r="E33" s="444" t="s">
        <v>33</v>
      </c>
    </row>
    <row r="34" spans="2:14" x14ac:dyDescent="0.25">
      <c r="B34" s="444" t="s">
        <v>42</v>
      </c>
      <c r="C34" s="444" t="s">
        <v>71</v>
      </c>
      <c r="D34" s="616">
        <f>'DEMONTE KAPASİTE'!U25</f>
        <v>3030.612244897959</v>
      </c>
      <c r="E34" s="542" t="s">
        <v>127</v>
      </c>
      <c r="F34" s="617">
        <f>SUM('DEMONTE KAPASİTE'!X25:Y25)</f>
        <v>33.942857142857143</v>
      </c>
      <c r="G34" s="542" t="s">
        <v>43</v>
      </c>
      <c r="H34" s="518"/>
    </row>
    <row r="35" spans="2:14" x14ac:dyDescent="0.25">
      <c r="B35" s="444" t="s">
        <v>44</v>
      </c>
      <c r="C35" s="444" t="s">
        <v>71</v>
      </c>
      <c r="D35" s="616">
        <f>'DEMONTE KAPASİTE'!U26</f>
        <v>6062</v>
      </c>
      <c r="E35" s="542" t="s">
        <v>128</v>
      </c>
      <c r="F35" s="617">
        <f>SUM('DEMONTE KAPASİTE'!X26:Y26)</f>
        <v>67.894400000000005</v>
      </c>
      <c r="G35" s="618" t="s">
        <v>45</v>
      </c>
      <c r="H35" s="518"/>
    </row>
    <row r="36" spans="2:14" x14ac:dyDescent="0.25">
      <c r="B36" s="444" t="s">
        <v>41</v>
      </c>
      <c r="C36" s="444" t="s">
        <v>71</v>
      </c>
      <c r="D36" s="616">
        <f>'DEMONTE KAPASİTE'!U27</f>
        <v>1818600</v>
      </c>
      <c r="E36" s="542" t="s">
        <v>129</v>
      </c>
      <c r="F36" s="617">
        <f>SUM('DEMONTE KAPASİTE'!X27:Y27)</f>
        <v>20368.32</v>
      </c>
      <c r="G36" s="618" t="s">
        <v>46</v>
      </c>
      <c r="H36" s="518"/>
    </row>
    <row r="37" spans="2:14" x14ac:dyDescent="0.25">
      <c r="D37" s="518"/>
      <c r="E37" s="518"/>
      <c r="F37" s="518"/>
      <c r="G37" s="518"/>
      <c r="H37" s="518"/>
    </row>
    <row r="39" spans="2:14" x14ac:dyDescent="0.25">
      <c r="B39" s="453" t="s">
        <v>289</v>
      </c>
      <c r="C39" s="453"/>
      <c r="D39" s="453"/>
      <c r="E39" s="453"/>
    </row>
    <row r="41" spans="2:14" x14ac:dyDescent="0.25">
      <c r="B41" s="454" t="s">
        <v>80</v>
      </c>
    </row>
    <row r="42" spans="2:14" x14ac:dyDescent="0.25">
      <c r="B42" s="444" t="s">
        <v>24</v>
      </c>
      <c r="C42" s="444" t="s">
        <v>71</v>
      </c>
      <c r="D42" s="444">
        <f>'YILLIK KAPASİTE'!K10</f>
        <v>72</v>
      </c>
      <c r="E42" s="447" t="s">
        <v>32</v>
      </c>
    </row>
    <row r="43" spans="2:14" x14ac:dyDescent="0.25">
      <c r="B43" s="444" t="s">
        <v>77</v>
      </c>
      <c r="C43" s="444" t="s">
        <v>71</v>
      </c>
      <c r="D43" s="444">
        <v>60</v>
      </c>
      <c r="E43" s="444" t="s">
        <v>48</v>
      </c>
    </row>
    <row r="44" spans="2:14" x14ac:dyDescent="0.25">
      <c r="B44" s="444" t="s">
        <v>27</v>
      </c>
      <c r="C44" s="444" t="s">
        <v>71</v>
      </c>
      <c r="D44" s="444">
        <f>'YILLIK KAPASİTE'!E13</f>
        <v>72</v>
      </c>
      <c r="E44" s="447" t="s">
        <v>32</v>
      </c>
      <c r="F44" s="447" t="s">
        <v>29</v>
      </c>
      <c r="G44" s="449">
        <v>0.6</v>
      </c>
      <c r="L44" s="444" t="s">
        <v>34</v>
      </c>
      <c r="M44" s="450">
        <f>'YILLIK KAPASİTE'!K13</f>
        <v>43.199999999999996</v>
      </c>
      <c r="N44" s="444" t="s">
        <v>32</v>
      </c>
    </row>
    <row r="45" spans="2:14" x14ac:dyDescent="0.25">
      <c r="B45" s="444" t="s">
        <v>81</v>
      </c>
      <c r="C45" s="444" t="s">
        <v>71</v>
      </c>
      <c r="D45" s="444">
        <f>PALET!J30</f>
        <v>100</v>
      </c>
      <c r="E45" s="447" t="s">
        <v>0</v>
      </c>
      <c r="F45" s="447" t="s">
        <v>29</v>
      </c>
      <c r="G45" s="444">
        <f>PALET!J31</f>
        <v>100</v>
      </c>
      <c r="H45" s="447" t="s">
        <v>0</v>
      </c>
      <c r="I45" s="447" t="s">
        <v>29</v>
      </c>
      <c r="J45" s="447">
        <f>PALET!J32</f>
        <v>16</v>
      </c>
      <c r="K45" s="444" t="s">
        <v>0</v>
      </c>
      <c r="L45" s="444" t="s">
        <v>34</v>
      </c>
      <c r="M45" s="457">
        <f>PALET!J33</f>
        <v>0.16</v>
      </c>
      <c r="N45" s="444" t="s">
        <v>32</v>
      </c>
    </row>
    <row r="46" spans="2:14" x14ac:dyDescent="0.25">
      <c r="B46" s="444" t="s">
        <v>78</v>
      </c>
      <c r="C46" s="444" t="s">
        <v>71</v>
      </c>
      <c r="D46" s="444">
        <v>2</v>
      </c>
      <c r="E46" s="444" t="s">
        <v>33</v>
      </c>
    </row>
    <row r="47" spans="2:14" x14ac:dyDescent="0.25">
      <c r="B47" s="444" t="s">
        <v>42</v>
      </c>
      <c r="C47" s="444" t="s">
        <v>71</v>
      </c>
      <c r="D47" s="458">
        <f>PALET!H43</f>
        <v>270</v>
      </c>
      <c r="E47" s="444" t="s">
        <v>9</v>
      </c>
    </row>
    <row r="48" spans="2:14" x14ac:dyDescent="0.25">
      <c r="B48" s="444" t="s">
        <v>44</v>
      </c>
      <c r="C48" s="444" t="s">
        <v>71</v>
      </c>
      <c r="D48" s="458">
        <f>PALET!H44</f>
        <v>540</v>
      </c>
      <c r="E48" s="444" t="s">
        <v>10</v>
      </c>
    </row>
    <row r="49" spans="2:14" x14ac:dyDescent="0.25">
      <c r="B49" s="444" t="s">
        <v>41</v>
      </c>
      <c r="C49" s="444" t="s">
        <v>71</v>
      </c>
      <c r="D49" s="458">
        <f>PALET!H45</f>
        <v>162000</v>
      </c>
      <c r="E49" s="444" t="s">
        <v>11</v>
      </c>
    </row>
    <row r="51" spans="2:14" x14ac:dyDescent="0.25">
      <c r="B51" s="454" t="s">
        <v>82</v>
      </c>
    </row>
    <row r="52" spans="2:14" x14ac:dyDescent="0.25">
      <c r="B52" s="444" t="s">
        <v>24</v>
      </c>
      <c r="C52" s="444" t="s">
        <v>71</v>
      </c>
      <c r="D52" s="444">
        <f>'YILLIK KAPASİTE'!K10</f>
        <v>72</v>
      </c>
      <c r="E52" s="447" t="s">
        <v>32</v>
      </c>
    </row>
    <row r="53" spans="2:14" x14ac:dyDescent="0.25">
      <c r="B53" s="444" t="s">
        <v>77</v>
      </c>
      <c r="C53" s="444" t="s">
        <v>71</v>
      </c>
      <c r="D53" s="444">
        <v>60</v>
      </c>
      <c r="E53" s="444" t="s">
        <v>48</v>
      </c>
    </row>
    <row r="54" spans="2:14" x14ac:dyDescent="0.25">
      <c r="B54" s="444" t="s">
        <v>27</v>
      </c>
      <c r="C54" s="444" t="s">
        <v>71</v>
      </c>
      <c r="D54" s="444">
        <f>'YILLIK KAPASİTE'!E13</f>
        <v>72</v>
      </c>
      <c r="E54" s="447" t="s">
        <v>32</v>
      </c>
      <c r="F54" s="447" t="s">
        <v>29</v>
      </c>
      <c r="G54" s="449">
        <v>0.6</v>
      </c>
      <c r="L54" s="444" t="s">
        <v>34</v>
      </c>
      <c r="M54" s="450">
        <f>'YILLIK KAPASİTE'!K13</f>
        <v>43.199999999999996</v>
      </c>
      <c r="N54" s="444" t="s">
        <v>32</v>
      </c>
    </row>
    <row r="55" spans="2:14" x14ac:dyDescent="0.25">
      <c r="B55" s="444" t="s">
        <v>81</v>
      </c>
      <c r="C55" s="444" t="s">
        <v>71</v>
      </c>
      <c r="D55" s="444">
        <f>PALET!AI32</f>
        <v>112</v>
      </c>
      <c r="E55" s="447" t="s">
        <v>0</v>
      </c>
      <c r="F55" s="447" t="s">
        <v>29</v>
      </c>
      <c r="G55" s="444">
        <f>PALET!AI33</f>
        <v>100</v>
      </c>
      <c r="H55" s="447" t="s">
        <v>0</v>
      </c>
      <c r="I55" s="447" t="s">
        <v>29</v>
      </c>
      <c r="J55" s="447">
        <f>PALET!AI34</f>
        <v>20</v>
      </c>
      <c r="K55" s="444" t="s">
        <v>0</v>
      </c>
      <c r="L55" s="444" t="s">
        <v>34</v>
      </c>
      <c r="M55" s="457">
        <f>PALET!AI35</f>
        <v>0.224</v>
      </c>
      <c r="N55" s="444" t="s">
        <v>32</v>
      </c>
    </row>
    <row r="56" spans="2:14" x14ac:dyDescent="0.25">
      <c r="B56" s="444" t="s">
        <v>78</v>
      </c>
      <c r="C56" s="444" t="s">
        <v>71</v>
      </c>
      <c r="D56" s="444">
        <v>2</v>
      </c>
      <c r="E56" s="444" t="s">
        <v>33</v>
      </c>
    </row>
    <row r="57" spans="2:14" x14ac:dyDescent="0.25">
      <c r="B57" s="444" t="s">
        <v>42</v>
      </c>
      <c r="C57" s="444" t="s">
        <v>71</v>
      </c>
      <c r="D57" s="458">
        <f>PALET!AG45</f>
        <v>193</v>
      </c>
      <c r="E57" s="444" t="s">
        <v>14</v>
      </c>
    </row>
    <row r="58" spans="2:14" x14ac:dyDescent="0.25">
      <c r="B58" s="444" t="s">
        <v>44</v>
      </c>
      <c r="C58" s="444" t="s">
        <v>71</v>
      </c>
      <c r="D58" s="458">
        <f>PALET!AG46</f>
        <v>386</v>
      </c>
      <c r="E58" s="444" t="s">
        <v>15</v>
      </c>
    </row>
    <row r="59" spans="2:14" x14ac:dyDescent="0.25">
      <c r="B59" s="444" t="s">
        <v>41</v>
      </c>
      <c r="C59" s="444" t="s">
        <v>71</v>
      </c>
      <c r="D59" s="458">
        <f>PALET!AG47</f>
        <v>115800</v>
      </c>
      <c r="E59" s="444" t="s">
        <v>16</v>
      </c>
    </row>
    <row r="60" spans="2:14" x14ac:dyDescent="0.25">
      <c r="B60" s="444" t="s">
        <v>42</v>
      </c>
      <c r="C60" s="444" t="s">
        <v>71</v>
      </c>
      <c r="D60" s="458">
        <f>PALET!AG48</f>
        <v>386</v>
      </c>
      <c r="E60" s="444" t="s">
        <v>9</v>
      </c>
    </row>
    <row r="61" spans="2:14" x14ac:dyDescent="0.25">
      <c r="B61" s="444" t="s">
        <v>44</v>
      </c>
      <c r="C61" s="444" t="s">
        <v>71</v>
      </c>
      <c r="D61" s="458">
        <f>PALET!AG49</f>
        <v>772</v>
      </c>
      <c r="E61" s="444" t="s">
        <v>10</v>
      </c>
    </row>
    <row r="62" spans="2:14" x14ac:dyDescent="0.25">
      <c r="B62" s="444" t="s">
        <v>41</v>
      </c>
      <c r="C62" s="444" t="s">
        <v>71</v>
      </c>
      <c r="D62" s="458">
        <f>PALET!AG50</f>
        <v>231600</v>
      </c>
      <c r="E62" s="444" t="s">
        <v>11</v>
      </c>
    </row>
    <row r="64" spans="2:14" x14ac:dyDescent="0.25">
      <c r="B64" s="453" t="s">
        <v>290</v>
      </c>
      <c r="C64" s="453"/>
      <c r="D64" s="453"/>
      <c r="E64" s="453"/>
      <c r="F64" s="453"/>
    </row>
    <row r="66" spans="2:14" x14ac:dyDescent="0.25">
      <c r="B66" s="454" t="s">
        <v>85</v>
      </c>
    </row>
    <row r="67" spans="2:14" x14ac:dyDescent="0.25">
      <c r="B67" s="444" t="s">
        <v>24</v>
      </c>
      <c r="C67" s="444" t="s">
        <v>71</v>
      </c>
      <c r="D67" s="444">
        <f>'YILLIK KAPASİTE'!K10</f>
        <v>72</v>
      </c>
      <c r="E67" s="447" t="s">
        <v>32</v>
      </c>
    </row>
    <row r="68" spans="2:14" x14ac:dyDescent="0.25">
      <c r="B68" s="444" t="s">
        <v>77</v>
      </c>
      <c r="C68" s="444" t="s">
        <v>71</v>
      </c>
      <c r="D68" s="444">
        <v>60</v>
      </c>
      <c r="E68" s="444" t="s">
        <v>48</v>
      </c>
    </row>
    <row r="69" spans="2:14" x14ac:dyDescent="0.25">
      <c r="B69" s="444" t="s">
        <v>27</v>
      </c>
      <c r="C69" s="444" t="s">
        <v>71</v>
      </c>
      <c r="D69" s="444">
        <f>'YILLIK KAPASİTE'!E13</f>
        <v>72</v>
      </c>
      <c r="E69" s="447" t="s">
        <v>32</v>
      </c>
      <c r="F69" s="447" t="s">
        <v>29</v>
      </c>
      <c r="G69" s="449">
        <v>0.6</v>
      </c>
      <c r="L69" s="444" t="s">
        <v>34</v>
      </c>
      <c r="M69" s="450">
        <f>'YILLIK KAPASİTE'!K13</f>
        <v>43.199999999999996</v>
      </c>
      <c r="N69" s="444" t="s">
        <v>32</v>
      </c>
    </row>
    <row r="70" spans="2:14" x14ac:dyDescent="0.25">
      <c r="B70" s="444" t="s">
        <v>86</v>
      </c>
      <c r="C70" s="444" t="s">
        <v>71</v>
      </c>
      <c r="D70" s="444">
        <f>'KASA-SANDIK'!I18</f>
        <v>60</v>
      </c>
      <c r="E70" s="447" t="s">
        <v>0</v>
      </c>
      <c r="F70" s="447" t="s">
        <v>29</v>
      </c>
      <c r="G70" s="444">
        <f>'KASA-SANDIK'!I19</f>
        <v>80</v>
      </c>
      <c r="H70" s="447" t="s">
        <v>0</v>
      </c>
      <c r="I70" s="447" t="s">
        <v>29</v>
      </c>
      <c r="J70" s="456">
        <f>'KASA-SANDIK'!J23</f>
        <v>25</v>
      </c>
      <c r="K70" s="444" t="s">
        <v>0</v>
      </c>
      <c r="L70" s="444" t="s">
        <v>34</v>
      </c>
      <c r="M70" s="457">
        <f>'KASA-SANDIK'!I22</f>
        <v>0.12</v>
      </c>
      <c r="N70" s="444" t="s">
        <v>32</v>
      </c>
    </row>
    <row r="71" spans="2:14" x14ac:dyDescent="0.25">
      <c r="B71" s="444" t="s">
        <v>78</v>
      </c>
      <c r="C71" s="444" t="s">
        <v>71</v>
      </c>
      <c r="D71" s="444">
        <v>2</v>
      </c>
      <c r="E71" s="444" t="s">
        <v>33</v>
      </c>
    </row>
    <row r="72" spans="2:14" x14ac:dyDescent="0.25">
      <c r="B72" s="444" t="s">
        <v>42</v>
      </c>
      <c r="C72" s="444" t="s">
        <v>71</v>
      </c>
      <c r="D72" s="458">
        <f>'KASA-SANDIK'!H34</f>
        <v>360</v>
      </c>
      <c r="E72" s="444" t="s">
        <v>9</v>
      </c>
    </row>
    <row r="73" spans="2:14" x14ac:dyDescent="0.25">
      <c r="B73" s="444" t="s">
        <v>44</v>
      </c>
      <c r="C73" s="444" t="s">
        <v>71</v>
      </c>
      <c r="D73" s="458">
        <f>'KASA-SANDIK'!H35</f>
        <v>720</v>
      </c>
      <c r="E73" s="444" t="s">
        <v>10</v>
      </c>
    </row>
    <row r="74" spans="2:14" x14ac:dyDescent="0.25">
      <c r="B74" s="444" t="s">
        <v>41</v>
      </c>
      <c r="C74" s="444" t="s">
        <v>71</v>
      </c>
      <c r="D74" s="458">
        <f>'KASA-SANDIK'!H36</f>
        <v>216000</v>
      </c>
      <c r="E74" s="444" t="s">
        <v>11</v>
      </c>
    </row>
    <row r="75" spans="2:14" x14ac:dyDescent="0.25">
      <c r="D75" s="458"/>
    </row>
    <row r="76" spans="2:14" x14ac:dyDescent="0.25">
      <c r="B76" s="454" t="s">
        <v>87</v>
      </c>
      <c r="D76" s="458"/>
    </row>
    <row r="77" spans="2:14" x14ac:dyDescent="0.25">
      <c r="B77" s="444" t="s">
        <v>24</v>
      </c>
      <c r="C77" s="444" t="s">
        <v>71</v>
      </c>
      <c r="D77" s="458">
        <f>'YILLIK KAPASİTE'!K10</f>
        <v>72</v>
      </c>
      <c r="E77" s="447" t="s">
        <v>32</v>
      </c>
    </row>
    <row r="78" spans="2:14" x14ac:dyDescent="0.25">
      <c r="B78" s="444" t="s">
        <v>77</v>
      </c>
      <c r="C78" s="444" t="s">
        <v>71</v>
      </c>
      <c r="D78" s="444">
        <v>60</v>
      </c>
      <c r="E78" s="444" t="s">
        <v>48</v>
      </c>
    </row>
    <row r="79" spans="2:14" x14ac:dyDescent="0.25">
      <c r="B79" s="444" t="s">
        <v>27</v>
      </c>
      <c r="C79" s="444" t="s">
        <v>71</v>
      </c>
      <c r="D79" s="458">
        <f>'YILLIK KAPASİTE'!E13</f>
        <v>72</v>
      </c>
      <c r="E79" s="447" t="s">
        <v>32</v>
      </c>
      <c r="F79" s="447" t="s">
        <v>29</v>
      </c>
      <c r="G79" s="449">
        <v>0.6</v>
      </c>
      <c r="L79" s="444" t="s">
        <v>34</v>
      </c>
      <c r="M79" s="450">
        <f>'YILLIK KAPASİTE'!K13</f>
        <v>43.199999999999996</v>
      </c>
      <c r="N79" s="444" t="s">
        <v>32</v>
      </c>
    </row>
    <row r="80" spans="2:14" x14ac:dyDescent="0.25">
      <c r="B80" s="444" t="s">
        <v>86</v>
      </c>
      <c r="C80" s="444" t="s">
        <v>71</v>
      </c>
      <c r="D80" s="444">
        <f>'KASA-SANDIK'!AB18</f>
        <v>65</v>
      </c>
      <c r="E80" s="447" t="s">
        <v>0</v>
      </c>
      <c r="F80" s="447" t="s">
        <v>29</v>
      </c>
      <c r="G80" s="444">
        <f>'KASA-SANDIK'!AB20</f>
        <v>85</v>
      </c>
      <c r="H80" s="447" t="s">
        <v>0</v>
      </c>
      <c r="I80" s="447" t="s">
        <v>29</v>
      </c>
      <c r="J80" s="456">
        <f>'KASA-SANDIK'!AB22</f>
        <v>18</v>
      </c>
      <c r="K80" s="444" t="s">
        <v>0</v>
      </c>
      <c r="L80" s="444" t="s">
        <v>34</v>
      </c>
      <c r="M80" s="455">
        <f>'KASA-SANDIK'!Z24</f>
        <v>9.9449999999999997E-2</v>
      </c>
      <c r="N80" s="444" t="s">
        <v>32</v>
      </c>
    </row>
    <row r="81" spans="2:14" x14ac:dyDescent="0.25">
      <c r="B81" s="444" t="s">
        <v>78</v>
      </c>
      <c r="C81" s="444" t="s">
        <v>71</v>
      </c>
      <c r="D81" s="444">
        <v>2</v>
      </c>
      <c r="E81" s="444" t="s">
        <v>33</v>
      </c>
    </row>
    <row r="82" spans="2:14" x14ac:dyDescent="0.25">
      <c r="B82" s="444" t="s">
        <v>42</v>
      </c>
      <c r="C82" s="444" t="s">
        <v>71</v>
      </c>
      <c r="D82" s="458">
        <f>'KASA-SANDIK'!Y34</f>
        <v>435</v>
      </c>
      <c r="E82" s="444" t="s">
        <v>9</v>
      </c>
    </row>
    <row r="83" spans="2:14" x14ac:dyDescent="0.25">
      <c r="B83" s="444" t="s">
        <v>44</v>
      </c>
      <c r="C83" s="444" t="s">
        <v>71</v>
      </c>
      <c r="D83" s="458">
        <f>'KASA-SANDIK'!Y35</f>
        <v>870</v>
      </c>
      <c r="E83" s="444" t="s">
        <v>10</v>
      </c>
    </row>
    <row r="84" spans="2:14" x14ac:dyDescent="0.25">
      <c r="B84" s="444" t="s">
        <v>41</v>
      </c>
      <c r="C84" s="444" t="s">
        <v>71</v>
      </c>
      <c r="D84" s="458">
        <f>'KASA-SANDIK'!Y36</f>
        <v>261000</v>
      </c>
      <c r="E84" s="444" t="s">
        <v>11</v>
      </c>
    </row>
    <row r="85" spans="2:14" x14ac:dyDescent="0.25">
      <c r="D85" s="458"/>
    </row>
    <row r="86" spans="2:14" x14ac:dyDescent="0.25">
      <c r="D86" s="458"/>
    </row>
    <row r="87" spans="2:14" x14ac:dyDescent="0.25">
      <c r="B87" s="453" t="s">
        <v>291</v>
      </c>
      <c r="C87" s="453"/>
      <c r="D87" s="453"/>
      <c r="E87" s="453"/>
      <c r="F87" s="453"/>
      <c r="G87" s="453"/>
    </row>
    <row r="88" spans="2:14" x14ac:dyDescent="0.25">
      <c r="D88" s="458"/>
    </row>
    <row r="89" spans="2:14" x14ac:dyDescent="0.25">
      <c r="B89" s="454" t="s">
        <v>88</v>
      </c>
      <c r="D89" s="458"/>
    </row>
    <row r="90" spans="2:14" x14ac:dyDescent="0.25">
      <c r="B90" s="444" t="s">
        <v>24</v>
      </c>
      <c r="C90" s="444" t="s">
        <v>71</v>
      </c>
      <c r="D90" s="458">
        <f>'YILLIK KAPASİTE'!K10</f>
        <v>72</v>
      </c>
      <c r="E90" s="447" t="s">
        <v>32</v>
      </c>
    </row>
    <row r="91" spans="2:14" x14ac:dyDescent="0.25">
      <c r="B91" s="444" t="s">
        <v>77</v>
      </c>
      <c r="C91" s="444" t="s">
        <v>71</v>
      </c>
      <c r="D91" s="444">
        <v>60</v>
      </c>
      <c r="E91" s="444" t="s">
        <v>48</v>
      </c>
    </row>
    <row r="92" spans="2:14" x14ac:dyDescent="0.25">
      <c r="B92" s="444" t="s">
        <v>27</v>
      </c>
      <c r="C92" s="444" t="s">
        <v>71</v>
      </c>
      <c r="D92" s="458">
        <f>'YILLIK KAPASİTE'!E13</f>
        <v>72</v>
      </c>
      <c r="E92" s="447" t="s">
        <v>32</v>
      </c>
      <c r="F92" s="447" t="s">
        <v>29</v>
      </c>
      <c r="G92" s="449">
        <v>0.6</v>
      </c>
      <c r="L92" s="444" t="s">
        <v>34</v>
      </c>
      <c r="M92" s="450">
        <f>'YILLIK KAPASİTE'!K13</f>
        <v>43.199999999999996</v>
      </c>
      <c r="N92" s="444" t="s">
        <v>32</v>
      </c>
    </row>
    <row r="93" spans="2:14" x14ac:dyDescent="0.25">
      <c r="B93" s="444" t="s">
        <v>89</v>
      </c>
      <c r="C93" s="444" t="s">
        <v>71</v>
      </c>
      <c r="D93" s="444">
        <f>MAKARA!L19</f>
        <v>80</v>
      </c>
      <c r="E93" s="447" t="s">
        <v>0</v>
      </c>
      <c r="F93" s="447" t="s">
        <v>29</v>
      </c>
      <c r="G93" s="444">
        <f>MAKARA!L20</f>
        <v>80</v>
      </c>
      <c r="H93" s="447" t="s">
        <v>0</v>
      </c>
      <c r="I93" s="447" t="s">
        <v>29</v>
      </c>
      <c r="J93" s="456">
        <f>MAKARA!L21</f>
        <v>62.5</v>
      </c>
      <c r="K93" s="444" t="s">
        <v>0</v>
      </c>
      <c r="L93" s="444" t="s">
        <v>34</v>
      </c>
      <c r="M93" s="457">
        <f>MAKARA!L22</f>
        <v>0.4</v>
      </c>
      <c r="N93" s="444" t="s">
        <v>32</v>
      </c>
    </row>
    <row r="94" spans="2:14" x14ac:dyDescent="0.25">
      <c r="B94" s="444" t="s">
        <v>78</v>
      </c>
      <c r="C94" s="444" t="s">
        <v>71</v>
      </c>
      <c r="D94" s="444">
        <v>2</v>
      </c>
      <c r="E94" s="444" t="s">
        <v>33</v>
      </c>
    </row>
    <row r="95" spans="2:14" x14ac:dyDescent="0.25">
      <c r="B95" s="444" t="s">
        <v>42</v>
      </c>
      <c r="C95" s="444" t="s">
        <v>71</v>
      </c>
      <c r="D95" s="458">
        <f>MAKARA!J34</f>
        <v>108</v>
      </c>
      <c r="E95" s="444" t="s">
        <v>9</v>
      </c>
    </row>
    <row r="96" spans="2:14" x14ac:dyDescent="0.25">
      <c r="B96" s="444" t="s">
        <v>44</v>
      </c>
      <c r="C96" s="444" t="s">
        <v>71</v>
      </c>
      <c r="D96" s="458">
        <f>MAKARA!J35</f>
        <v>216</v>
      </c>
      <c r="E96" s="444" t="s">
        <v>10</v>
      </c>
    </row>
    <row r="97" spans="2:14" x14ac:dyDescent="0.25">
      <c r="B97" s="444" t="s">
        <v>41</v>
      </c>
      <c r="C97" s="444" t="s">
        <v>71</v>
      </c>
      <c r="D97" s="458">
        <f>MAKARA!J36</f>
        <v>64800</v>
      </c>
      <c r="E97" s="444" t="s">
        <v>11</v>
      </c>
    </row>
    <row r="98" spans="2:14" x14ac:dyDescent="0.25">
      <c r="D98" s="458"/>
    </row>
    <row r="99" spans="2:14" x14ac:dyDescent="0.25">
      <c r="D99" s="458"/>
    </row>
    <row r="100" spans="2:14" x14ac:dyDescent="0.25">
      <c r="B100" s="453" t="s">
        <v>90</v>
      </c>
      <c r="C100" s="453"/>
      <c r="D100" s="453"/>
      <c r="E100" s="453"/>
      <c r="F100" s="453"/>
    </row>
    <row r="101" spans="2:14" x14ac:dyDescent="0.25">
      <c r="B101" s="444" t="s">
        <v>24</v>
      </c>
      <c r="C101" s="444" t="s">
        <v>71</v>
      </c>
      <c r="D101" s="458">
        <f>'YILLIK KAPASİTE'!K10</f>
        <v>72</v>
      </c>
      <c r="E101" s="447" t="s">
        <v>32</v>
      </c>
    </row>
    <row r="102" spans="2:14" x14ac:dyDescent="0.25">
      <c r="B102" s="444" t="s">
        <v>77</v>
      </c>
      <c r="C102" s="444" t="s">
        <v>71</v>
      </c>
      <c r="D102" s="444">
        <v>60</v>
      </c>
      <c r="E102" s="444" t="s">
        <v>48</v>
      </c>
    </row>
    <row r="103" spans="2:14" x14ac:dyDescent="0.25">
      <c r="B103" s="444" t="s">
        <v>27</v>
      </c>
      <c r="C103" s="444" t="s">
        <v>71</v>
      </c>
      <c r="D103" s="458">
        <f>'YILLIK KAPASİTE'!E13</f>
        <v>72</v>
      </c>
      <c r="E103" s="447" t="s">
        <v>32</v>
      </c>
      <c r="F103" s="447" t="s">
        <v>29</v>
      </c>
      <c r="G103" s="449">
        <v>0.6</v>
      </c>
      <c r="L103" s="444" t="s">
        <v>34</v>
      </c>
      <c r="M103" s="450">
        <f>'YILLIK KAPASİTE'!K13</f>
        <v>43.199999999999996</v>
      </c>
      <c r="N103" s="444" t="s">
        <v>32</v>
      </c>
    </row>
    <row r="104" spans="2:14" x14ac:dyDescent="0.25">
      <c r="B104" s="444" t="s">
        <v>92</v>
      </c>
      <c r="C104" s="444" t="s">
        <v>71</v>
      </c>
      <c r="D104" s="444">
        <f>MAKARA!W19</f>
        <v>80</v>
      </c>
      <c r="E104" s="447" t="s">
        <v>0</v>
      </c>
      <c r="F104" s="447" t="s">
        <v>29</v>
      </c>
      <c r="G104" s="444">
        <f>MAKARA!W20</f>
        <v>80</v>
      </c>
      <c r="H104" s="447" t="s">
        <v>0</v>
      </c>
      <c r="I104" s="447" t="s">
        <v>29</v>
      </c>
      <c r="J104" s="456">
        <f>MAKARA!W21</f>
        <v>15</v>
      </c>
      <c r="K104" s="444" t="s">
        <v>0</v>
      </c>
      <c r="L104" s="444" t="s">
        <v>34</v>
      </c>
      <c r="M104" s="455">
        <f>MAKARA!W22</f>
        <v>9.6000000000000002E-2</v>
      </c>
      <c r="N104" s="444" t="s">
        <v>32</v>
      </c>
    </row>
    <row r="105" spans="2:14" x14ac:dyDescent="0.25">
      <c r="B105" s="444" t="s">
        <v>78</v>
      </c>
      <c r="C105" s="444" t="s">
        <v>71</v>
      </c>
      <c r="D105" s="444">
        <v>2</v>
      </c>
      <c r="E105" s="444" t="s">
        <v>33</v>
      </c>
    </row>
    <row r="106" spans="2:14" x14ac:dyDescent="0.25">
      <c r="B106" s="444" t="s">
        <v>42</v>
      </c>
      <c r="C106" s="444" t="s">
        <v>71</v>
      </c>
      <c r="D106" s="458">
        <f>MAKARA!X34</f>
        <v>450</v>
      </c>
      <c r="E106" s="444" t="s">
        <v>9</v>
      </c>
    </row>
    <row r="107" spans="2:14" x14ac:dyDescent="0.25">
      <c r="B107" s="444" t="s">
        <v>44</v>
      </c>
      <c r="C107" s="444" t="s">
        <v>71</v>
      </c>
      <c r="D107" s="458">
        <f>MAKARA!X35</f>
        <v>900</v>
      </c>
      <c r="E107" s="444" t="s">
        <v>10</v>
      </c>
    </row>
    <row r="108" spans="2:14" x14ac:dyDescent="0.25">
      <c r="B108" s="444" t="s">
        <v>41</v>
      </c>
      <c r="C108" s="444" t="s">
        <v>71</v>
      </c>
      <c r="D108" s="458">
        <f>MAKARA!X36</f>
        <v>270000</v>
      </c>
      <c r="E108" s="444" t="s">
        <v>11</v>
      </c>
    </row>
    <row r="109" spans="2:14" x14ac:dyDescent="0.25">
      <c r="D109" s="458"/>
    </row>
    <row r="110" spans="2:14" x14ac:dyDescent="0.25">
      <c r="D110" s="458"/>
    </row>
    <row r="111" spans="2:14" ht="29.25" customHeight="1" x14ac:dyDescent="0.25">
      <c r="B111" s="453" t="s">
        <v>91</v>
      </c>
      <c r="C111" s="453"/>
      <c r="D111" s="453"/>
      <c r="E111" s="453"/>
      <c r="F111" s="453"/>
      <c r="G111" s="453"/>
    </row>
    <row r="112" spans="2:14" x14ac:dyDescent="0.25">
      <c r="B112" s="444" t="s">
        <v>24</v>
      </c>
      <c r="C112" s="444" t="s">
        <v>71</v>
      </c>
      <c r="D112" s="458">
        <f>'YILLIK KAPASİTE'!K10</f>
        <v>72</v>
      </c>
      <c r="E112" s="447" t="s">
        <v>32</v>
      </c>
    </row>
    <row r="113" spans="2:16" x14ac:dyDescent="0.25">
      <c r="B113" s="444" t="s">
        <v>77</v>
      </c>
      <c r="C113" s="444" t="s">
        <v>71</v>
      </c>
      <c r="D113" s="444">
        <v>60</v>
      </c>
      <c r="E113" s="444" t="s">
        <v>48</v>
      </c>
    </row>
    <row r="114" spans="2:16" x14ac:dyDescent="0.25">
      <c r="B114" s="444" t="s">
        <v>27</v>
      </c>
      <c r="C114" s="444" t="s">
        <v>71</v>
      </c>
      <c r="D114" s="458">
        <f>'YILLIK KAPASİTE'!E13</f>
        <v>72</v>
      </c>
      <c r="E114" s="447" t="s">
        <v>32</v>
      </c>
      <c r="F114" s="447" t="s">
        <v>29</v>
      </c>
      <c r="G114" s="449">
        <v>0.6</v>
      </c>
      <c r="L114" s="444" t="s">
        <v>34</v>
      </c>
      <c r="M114" s="450">
        <f>'YILLIK KAPASİTE'!K13</f>
        <v>43.199999999999996</v>
      </c>
      <c r="N114" s="444" t="s">
        <v>32</v>
      </c>
    </row>
    <row r="115" spans="2:16" x14ac:dyDescent="0.25">
      <c r="B115" s="444" t="s">
        <v>89</v>
      </c>
      <c r="C115" s="444" t="s">
        <v>71</v>
      </c>
      <c r="D115" s="444">
        <f>MAKARA!W25</f>
        <v>40</v>
      </c>
      <c r="E115" s="447" t="s">
        <v>0</v>
      </c>
      <c r="F115" s="447" t="s">
        <v>29</v>
      </c>
      <c r="G115" s="444">
        <f>MAKARA!W26</f>
        <v>40</v>
      </c>
      <c r="H115" s="447" t="s">
        <v>0</v>
      </c>
      <c r="I115" s="447" t="s">
        <v>29</v>
      </c>
      <c r="J115" s="456">
        <f>MAKARA!W27</f>
        <v>55</v>
      </c>
      <c r="K115" s="444" t="s">
        <v>0</v>
      </c>
      <c r="L115" s="444" t="s">
        <v>34</v>
      </c>
      <c r="M115" s="455">
        <f>MAKARA!W28</f>
        <v>8.7999999999999995E-2</v>
      </c>
      <c r="N115" s="444" t="s">
        <v>32</v>
      </c>
    </row>
    <row r="116" spans="2:16" x14ac:dyDescent="0.25">
      <c r="B116" s="444" t="s">
        <v>78</v>
      </c>
      <c r="C116" s="444" t="s">
        <v>71</v>
      </c>
      <c r="D116" s="444">
        <v>2</v>
      </c>
      <c r="E116" s="444" t="s">
        <v>33</v>
      </c>
    </row>
    <row r="117" spans="2:16" x14ac:dyDescent="0.25">
      <c r="B117" s="444" t="s">
        <v>42</v>
      </c>
      <c r="C117" s="444" t="s">
        <v>71</v>
      </c>
      <c r="D117" s="458">
        <f>MAKARA!X37</f>
        <v>491</v>
      </c>
      <c r="E117" s="444" t="s">
        <v>9</v>
      </c>
    </row>
    <row r="118" spans="2:16" x14ac:dyDescent="0.25">
      <c r="B118" s="444" t="s">
        <v>44</v>
      </c>
      <c r="C118" s="444" t="s">
        <v>71</v>
      </c>
      <c r="D118" s="458">
        <f>MAKARA!X38</f>
        <v>982</v>
      </c>
      <c r="E118" s="444" t="s">
        <v>10</v>
      </c>
    </row>
    <row r="119" spans="2:16" x14ac:dyDescent="0.25">
      <c r="B119" s="444" t="s">
        <v>41</v>
      </c>
      <c r="C119" s="444" t="s">
        <v>71</v>
      </c>
      <c r="D119" s="458">
        <f>MAKARA!X39</f>
        <v>294600</v>
      </c>
      <c r="E119" s="444" t="s">
        <v>11</v>
      </c>
    </row>
    <row r="120" spans="2:16" x14ac:dyDescent="0.25">
      <c r="D120" s="458"/>
    </row>
    <row r="123" spans="2:16" x14ac:dyDescent="0.25">
      <c r="B123" s="453" t="s">
        <v>103</v>
      </c>
      <c r="C123" s="453"/>
      <c r="D123" s="453"/>
      <c r="E123" s="453"/>
      <c r="F123" s="453"/>
    </row>
    <row r="124" spans="2:16" x14ac:dyDescent="0.25">
      <c r="B124" s="444" t="s">
        <v>24</v>
      </c>
      <c r="C124" s="444" t="s">
        <v>71</v>
      </c>
      <c r="D124" s="459">
        <f>'YILLIK KAPASİTE'!K10</f>
        <v>72</v>
      </c>
      <c r="E124" s="308" t="s">
        <v>32</v>
      </c>
      <c r="F124" s="460"/>
      <c r="G124" s="460"/>
      <c r="H124" s="460"/>
      <c r="I124" s="460"/>
      <c r="J124" s="460"/>
      <c r="K124" s="460"/>
      <c r="L124" s="460"/>
      <c r="M124" s="460"/>
      <c r="N124" s="460"/>
      <c r="O124" s="460"/>
      <c r="P124" s="460"/>
    </row>
    <row r="125" spans="2:16" x14ac:dyDescent="0.25">
      <c r="B125" s="444" t="s">
        <v>77</v>
      </c>
      <c r="C125" s="444" t="s">
        <v>71</v>
      </c>
      <c r="D125" s="460">
        <v>60</v>
      </c>
      <c r="E125" s="460" t="s">
        <v>48</v>
      </c>
      <c r="F125" s="460"/>
      <c r="G125" s="460"/>
      <c r="H125" s="460"/>
      <c r="I125" s="460"/>
      <c r="J125" s="460"/>
      <c r="K125" s="460"/>
      <c r="L125" s="460"/>
      <c r="M125" s="460"/>
      <c r="N125" s="460"/>
      <c r="O125" s="460"/>
      <c r="P125" s="460"/>
    </row>
    <row r="126" spans="2:16" x14ac:dyDescent="0.25">
      <c r="B126" s="444" t="s">
        <v>27</v>
      </c>
      <c r="C126" s="444" t="s">
        <v>71</v>
      </c>
      <c r="D126" s="459">
        <f>'YILLIK KAPASİTE'!E13</f>
        <v>72</v>
      </c>
      <c r="E126" s="308" t="s">
        <v>32</v>
      </c>
      <c r="F126" s="308" t="s">
        <v>29</v>
      </c>
      <c r="G126" s="461">
        <v>0.6</v>
      </c>
      <c r="H126" s="460"/>
      <c r="I126" s="460"/>
      <c r="J126" s="460"/>
      <c r="K126" s="460"/>
      <c r="L126" s="460" t="s">
        <v>34</v>
      </c>
      <c r="M126" s="462">
        <f>'YILLIK KAPASİTE'!K13</f>
        <v>43.199999999999996</v>
      </c>
      <c r="N126" s="460" t="s">
        <v>32</v>
      </c>
      <c r="O126" s="460"/>
      <c r="P126" s="460"/>
    </row>
    <row r="127" spans="2:16" x14ac:dyDescent="0.25">
      <c r="B127" s="444" t="s">
        <v>126</v>
      </c>
      <c r="C127" s="444" t="s">
        <v>71</v>
      </c>
      <c r="D127" s="463">
        <f>MAKARA!AI32</f>
        <v>0.28000000000000003</v>
      </c>
      <c r="E127" s="308" t="s">
        <v>32</v>
      </c>
      <c r="F127" s="308"/>
      <c r="G127" s="308"/>
      <c r="H127" s="308"/>
      <c r="I127" s="308"/>
      <c r="J127" s="464"/>
      <c r="K127" s="460"/>
      <c r="L127" s="460"/>
      <c r="M127" s="307"/>
      <c r="N127" s="460"/>
      <c r="O127" s="460"/>
      <c r="P127" s="460"/>
    </row>
    <row r="128" spans="2:16" x14ac:dyDescent="0.25">
      <c r="B128" s="444" t="s">
        <v>78</v>
      </c>
      <c r="C128" s="444" t="s">
        <v>71</v>
      </c>
      <c r="D128" s="619">
        <v>2</v>
      </c>
      <c r="E128" s="620" t="s">
        <v>33</v>
      </c>
      <c r="F128" s="620"/>
      <c r="G128" s="620"/>
      <c r="H128" s="620"/>
      <c r="I128" s="620"/>
      <c r="J128" s="620"/>
      <c r="K128" s="620"/>
      <c r="L128" s="620"/>
      <c r="M128" s="620"/>
      <c r="N128" s="620"/>
      <c r="O128" s="620"/>
      <c r="P128" s="620"/>
    </row>
    <row r="129" spans="2:16" x14ac:dyDescent="0.25">
      <c r="B129" s="444" t="s">
        <v>42</v>
      </c>
      <c r="C129" s="444" t="s">
        <v>71</v>
      </c>
      <c r="D129" s="621">
        <f>MAKARA!AI40</f>
        <v>155</v>
      </c>
      <c r="E129" s="620" t="s">
        <v>113</v>
      </c>
      <c r="F129" s="620"/>
      <c r="G129" s="620" t="s">
        <v>34</v>
      </c>
      <c r="H129" s="621">
        <f>SUM(MAKARA!AI41)</f>
        <v>310</v>
      </c>
      <c r="I129" s="622" t="s">
        <v>130</v>
      </c>
      <c r="J129" s="622"/>
      <c r="K129" s="623" t="s">
        <v>131</v>
      </c>
      <c r="L129" s="624">
        <f>SUM(MAKARA!AI42)</f>
        <v>155</v>
      </c>
      <c r="M129" s="622" t="s">
        <v>132</v>
      </c>
      <c r="N129" s="622"/>
      <c r="O129" s="620"/>
      <c r="P129" s="620"/>
    </row>
    <row r="130" spans="2:16" x14ac:dyDescent="0.25">
      <c r="B130" s="444" t="s">
        <v>44</v>
      </c>
      <c r="C130" s="444" t="s">
        <v>71</v>
      </c>
      <c r="D130" s="621">
        <f>SUM(MAKARA!AI43)</f>
        <v>310</v>
      </c>
      <c r="E130" s="620" t="s">
        <v>120</v>
      </c>
      <c r="F130" s="620"/>
      <c r="G130" s="620" t="s">
        <v>34</v>
      </c>
      <c r="H130" s="621">
        <f>SUM(MAKARA!AI44)</f>
        <v>620</v>
      </c>
      <c r="I130" s="622" t="s">
        <v>130</v>
      </c>
      <c r="J130" s="622"/>
      <c r="K130" s="623" t="s">
        <v>131</v>
      </c>
      <c r="L130" s="621">
        <f>SUM(MAKARA!AI45)</f>
        <v>310</v>
      </c>
      <c r="M130" s="622" t="s">
        <v>133</v>
      </c>
      <c r="N130" s="622"/>
      <c r="O130" s="620"/>
      <c r="P130" s="620"/>
    </row>
    <row r="131" spans="2:16" x14ac:dyDescent="0.25">
      <c r="B131" s="444" t="s">
        <v>41</v>
      </c>
      <c r="C131" s="444" t="s">
        <v>71</v>
      </c>
      <c r="D131" s="621">
        <f>SUM(MAKARA!AI46)</f>
        <v>93000</v>
      </c>
      <c r="E131" s="620" t="s">
        <v>123</v>
      </c>
      <c r="F131" s="620"/>
      <c r="G131" s="620" t="s">
        <v>34</v>
      </c>
      <c r="H131" s="621">
        <f>SUM(MAKARA!AI47)</f>
        <v>186000</v>
      </c>
      <c r="I131" s="622" t="s">
        <v>130</v>
      </c>
      <c r="J131" s="622"/>
      <c r="K131" s="623" t="s">
        <v>131</v>
      </c>
      <c r="L131" s="621">
        <f>SUM(MAKARA!AI48)</f>
        <v>93000</v>
      </c>
      <c r="M131" s="622" t="s">
        <v>134</v>
      </c>
      <c r="N131" s="622"/>
      <c r="O131" s="620"/>
      <c r="P131" s="620"/>
    </row>
    <row r="132" spans="2:16" x14ac:dyDescent="0.25">
      <c r="D132" s="518"/>
      <c r="E132" s="518"/>
      <c r="F132" s="518"/>
      <c r="G132" s="518"/>
      <c r="H132" s="518"/>
      <c r="I132" s="518"/>
      <c r="J132" s="518"/>
      <c r="K132" s="518"/>
      <c r="L132" s="518"/>
      <c r="M132" s="518"/>
      <c r="N132" s="518"/>
      <c r="O132" s="518"/>
      <c r="P132" s="518"/>
    </row>
    <row r="133" spans="2:16" x14ac:dyDescent="0.25">
      <c r="D133" s="518"/>
      <c r="E133" s="518"/>
      <c r="F133" s="518"/>
      <c r="G133" s="518"/>
      <c r="H133" s="518"/>
      <c r="I133" s="518"/>
      <c r="J133" s="518"/>
      <c r="K133" s="518"/>
      <c r="L133" s="518"/>
      <c r="M133" s="518"/>
      <c r="N133" s="518"/>
      <c r="O133" s="518"/>
      <c r="P133" s="518"/>
    </row>
  </sheetData>
  <mergeCells count="15">
    <mergeCell ref="I129:J129"/>
    <mergeCell ref="M129:N129"/>
    <mergeCell ref="I130:J130"/>
    <mergeCell ref="I131:J131"/>
    <mergeCell ref="M130:N130"/>
    <mergeCell ref="M131:N131"/>
    <mergeCell ref="B87:G87"/>
    <mergeCell ref="B100:F100"/>
    <mergeCell ref="B111:G111"/>
    <mergeCell ref="B123:F123"/>
    <mergeCell ref="B4:P4"/>
    <mergeCell ref="B14:E14"/>
    <mergeCell ref="B27:O27"/>
    <mergeCell ref="B39:E39"/>
    <mergeCell ref="B64:F64"/>
  </mergeCells>
  <pageMargins left="0.25" right="0.25" top="0.75" bottom="0.75" header="0.3" footer="0.3"/>
  <pageSetup paperSize="9" scale="67" orientation="portrait" r:id="rId1"/>
  <rowBreaks count="1" manualBreakCount="1">
    <brk id="74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31"/>
  <sheetViews>
    <sheetView topLeftCell="A73" zoomScale="70" zoomScaleNormal="70" workbookViewId="0">
      <selection activeCell="J99" sqref="J99"/>
    </sheetView>
  </sheetViews>
  <sheetFormatPr defaultRowHeight="15.75" x14ac:dyDescent="0.25"/>
  <cols>
    <col min="1" max="1" width="9.140625" style="89"/>
    <col min="2" max="2" width="41.7109375" style="89" customWidth="1"/>
    <col min="3" max="3" width="21.7109375" style="89" customWidth="1"/>
    <col min="4" max="4" width="22.7109375" style="89" customWidth="1"/>
    <col min="5" max="5" width="21.5703125" style="89" customWidth="1"/>
    <col min="6" max="6" width="20" style="89" customWidth="1"/>
    <col min="7" max="7" width="22" style="89" customWidth="1"/>
    <col min="8" max="8" width="22.5703125" style="89" customWidth="1"/>
    <col min="9" max="9" width="18" style="89" customWidth="1"/>
    <col min="10" max="10" width="24" style="89" customWidth="1"/>
    <col min="11" max="11" width="30.42578125" style="89" customWidth="1"/>
    <col min="12" max="12" width="26.5703125" style="89" customWidth="1"/>
    <col min="13" max="13" width="24.5703125" style="89" customWidth="1"/>
    <col min="14" max="14" width="28.5703125" style="89" customWidth="1"/>
    <col min="15" max="15" width="20" style="89" customWidth="1"/>
    <col min="16" max="16" width="27.42578125" style="89" customWidth="1"/>
    <col min="17" max="17" width="25.28515625" style="89" customWidth="1"/>
    <col min="18" max="18" width="22.42578125" style="89" customWidth="1"/>
    <col min="19" max="19" width="17.85546875" style="89" customWidth="1"/>
    <col min="20" max="20" width="17.28515625" style="89" customWidth="1"/>
    <col min="21" max="21" width="20.5703125" style="89" customWidth="1"/>
    <col min="22" max="22" width="14.42578125" style="89" customWidth="1"/>
    <col min="23" max="16384" width="9.140625" style="89"/>
  </cols>
  <sheetData>
    <row r="2" spans="2:18" x14ac:dyDescent="0.25">
      <c r="B2" s="335" t="s">
        <v>135</v>
      </c>
      <c r="C2" s="336"/>
      <c r="D2" s="336"/>
      <c r="E2" s="336"/>
      <c r="F2" s="336"/>
      <c r="G2" s="336"/>
      <c r="H2" s="336"/>
      <c r="I2" s="336"/>
    </row>
    <row r="3" spans="2:18" x14ac:dyDescent="0.25">
      <c r="B3" s="336" t="s">
        <v>94</v>
      </c>
      <c r="C3" s="336"/>
      <c r="D3" s="336"/>
      <c r="E3" s="336"/>
      <c r="F3" s="336"/>
      <c r="G3" s="336"/>
      <c r="H3" s="336"/>
      <c r="I3" s="336"/>
      <c r="J3" s="90"/>
      <c r="K3" s="90"/>
      <c r="L3" s="90"/>
      <c r="M3" s="90"/>
      <c r="N3" s="90"/>
      <c r="O3" s="90"/>
      <c r="P3" s="90"/>
      <c r="Q3" s="90"/>
      <c r="R3" s="90"/>
    </row>
    <row r="4" spans="2:18" x14ac:dyDescent="0.25">
      <c r="B4" s="336" t="s">
        <v>95</v>
      </c>
      <c r="C4" s="336"/>
      <c r="D4" s="336"/>
      <c r="E4" s="336"/>
      <c r="F4" s="336"/>
      <c r="G4" s="336"/>
      <c r="H4" s="336"/>
      <c r="I4" s="336"/>
      <c r="J4" s="90"/>
      <c r="K4" s="90"/>
      <c r="L4" s="90"/>
      <c r="M4" s="90"/>
      <c r="N4" s="90"/>
      <c r="O4" s="90"/>
      <c r="P4" s="90"/>
      <c r="Q4" s="90"/>
      <c r="R4" s="90"/>
    </row>
    <row r="5" spans="2:18" x14ac:dyDescent="0.25">
      <c r="B5" s="336" t="s">
        <v>96</v>
      </c>
      <c r="C5" s="336"/>
      <c r="D5" s="336"/>
      <c r="E5" s="336"/>
      <c r="F5" s="336"/>
      <c r="G5" s="336"/>
      <c r="H5" s="336"/>
      <c r="I5" s="336"/>
      <c r="J5" s="90"/>
      <c r="K5" s="90"/>
      <c r="L5" s="90"/>
      <c r="M5" s="90"/>
      <c r="N5" s="90"/>
      <c r="O5" s="90"/>
      <c r="P5" s="90"/>
      <c r="Q5" s="90"/>
      <c r="R5" s="90"/>
    </row>
    <row r="6" spans="2:18" ht="15.75" customHeight="1" x14ac:dyDescent="0.25">
      <c r="B6" s="422" t="s">
        <v>136</v>
      </c>
      <c r="C6" s="422"/>
      <c r="D6" s="422"/>
      <c r="E6" s="422"/>
      <c r="F6" s="422"/>
      <c r="G6" s="422"/>
      <c r="H6" s="422"/>
      <c r="I6" s="422"/>
      <c r="J6" s="91"/>
      <c r="K6" s="91"/>
      <c r="L6" s="91"/>
      <c r="M6" s="91"/>
      <c r="N6" s="91"/>
      <c r="O6" s="91"/>
      <c r="P6" s="91"/>
      <c r="Q6" s="91"/>
      <c r="R6" s="91"/>
    </row>
    <row r="7" spans="2:18" ht="41.25" customHeight="1" x14ac:dyDescent="0.25">
      <c r="B7" s="418" t="s">
        <v>140</v>
      </c>
      <c r="C7" s="418"/>
      <c r="D7" s="418"/>
      <c r="E7" s="418"/>
      <c r="F7" s="418"/>
      <c r="G7" s="418"/>
      <c r="H7" s="418"/>
      <c r="I7" s="418"/>
      <c r="J7" s="418"/>
      <c r="K7" s="418"/>
      <c r="L7" s="92"/>
      <c r="M7" s="92"/>
      <c r="N7" s="92"/>
      <c r="O7" s="92"/>
      <c r="P7" s="92"/>
      <c r="Q7" s="92"/>
    </row>
    <row r="8" spans="2:18" ht="16.5" thickBot="1" x14ac:dyDescent="0.3">
      <c r="B8" s="93"/>
      <c r="C8" s="94"/>
      <c r="D8" s="95"/>
      <c r="E8" s="96"/>
      <c r="F8" s="95"/>
      <c r="G8" s="97"/>
      <c r="H8" s="95"/>
      <c r="I8" s="98"/>
      <c r="J8" s="97"/>
      <c r="K8" s="95"/>
      <c r="L8" s="99"/>
      <c r="M8" s="99"/>
      <c r="N8" s="99"/>
      <c r="O8" s="99"/>
      <c r="P8" s="99"/>
      <c r="Q8" s="99"/>
    </row>
    <row r="9" spans="2:18" ht="30.75" customHeight="1" thickBot="1" x14ac:dyDescent="0.3">
      <c r="B9" s="425" t="s">
        <v>28</v>
      </c>
      <c r="C9" s="100" t="s">
        <v>35</v>
      </c>
      <c r="D9" s="101" t="s">
        <v>34</v>
      </c>
      <c r="E9" s="304">
        <v>6</v>
      </c>
      <c r="F9" s="102" t="s">
        <v>7</v>
      </c>
      <c r="G9" s="103"/>
      <c r="H9" s="102"/>
      <c r="I9" s="104"/>
      <c r="J9" s="103"/>
      <c r="K9" s="102"/>
      <c r="L9" s="105"/>
      <c r="M9" s="105"/>
      <c r="N9" s="105"/>
      <c r="O9" s="105"/>
      <c r="P9" s="106"/>
      <c r="Q9" s="197"/>
    </row>
    <row r="10" spans="2:18" ht="16.5" thickBot="1" x14ac:dyDescent="0.3">
      <c r="B10" s="426"/>
      <c r="C10" s="107" t="s">
        <v>36</v>
      </c>
      <c r="D10" s="108" t="s">
        <v>34</v>
      </c>
      <c r="E10" s="305">
        <v>4</v>
      </c>
      <c r="F10" s="109" t="s">
        <v>7</v>
      </c>
      <c r="G10" s="110"/>
      <c r="H10" s="109"/>
      <c r="I10" s="111"/>
      <c r="J10" s="110"/>
      <c r="K10" s="109"/>
      <c r="L10" s="112"/>
      <c r="M10" s="112"/>
      <c r="N10" s="112"/>
      <c r="O10" s="112"/>
      <c r="P10" s="113"/>
      <c r="Q10" s="197"/>
    </row>
    <row r="11" spans="2:18" ht="16.5" thickBot="1" x14ac:dyDescent="0.3">
      <c r="B11" s="427"/>
      <c r="C11" s="114" t="s">
        <v>37</v>
      </c>
      <c r="D11" s="115" t="s">
        <v>34</v>
      </c>
      <c r="E11" s="306">
        <v>3</v>
      </c>
      <c r="F11" s="116" t="s">
        <v>7</v>
      </c>
      <c r="G11" s="117"/>
      <c r="H11" s="116"/>
      <c r="I11" s="118"/>
      <c r="J11" s="117"/>
      <c r="K11" s="116"/>
      <c r="L11" s="119"/>
      <c r="M11" s="119"/>
      <c r="N11" s="119"/>
      <c r="O11" s="119"/>
      <c r="P11" s="120"/>
      <c r="Q11" s="197"/>
    </row>
    <row r="12" spans="2:18" ht="15" customHeight="1" thickBot="1" x14ac:dyDescent="0.3">
      <c r="B12" s="428" t="s">
        <v>74</v>
      </c>
      <c r="C12" s="429"/>
      <c r="D12" s="101" t="s">
        <v>34</v>
      </c>
      <c r="E12" s="250">
        <f>E9</f>
        <v>6</v>
      </c>
      <c r="F12" s="121" t="s">
        <v>29</v>
      </c>
      <c r="G12" s="122">
        <f>E10</f>
        <v>4</v>
      </c>
      <c r="H12" s="121" t="s">
        <v>29</v>
      </c>
      <c r="I12" s="122">
        <f>E11</f>
        <v>3</v>
      </c>
      <c r="J12" s="121" t="s">
        <v>34</v>
      </c>
      <c r="K12" s="121">
        <f>E9*E10*E11</f>
        <v>72</v>
      </c>
      <c r="L12" s="121" t="s">
        <v>32</v>
      </c>
      <c r="M12" s="121"/>
      <c r="N12" s="121"/>
      <c r="O12" s="121"/>
      <c r="P12" s="123"/>
      <c r="Q12" s="98"/>
    </row>
    <row r="13" spans="2:18" ht="16.5" thickBot="1" x14ac:dyDescent="0.3">
      <c r="B13" s="430" t="s">
        <v>137</v>
      </c>
      <c r="C13" s="431"/>
      <c r="D13" s="101" t="s">
        <v>34</v>
      </c>
      <c r="E13" s="251">
        <v>0.6</v>
      </c>
      <c r="F13" s="194"/>
      <c r="G13" s="194"/>
      <c r="H13" s="194"/>
      <c r="I13" s="194"/>
      <c r="J13" s="194"/>
      <c r="K13" s="194"/>
      <c r="L13" s="196"/>
      <c r="M13" s="196"/>
      <c r="N13" s="196"/>
      <c r="O13" s="196"/>
      <c r="P13" s="124"/>
      <c r="Q13" s="99"/>
    </row>
    <row r="14" spans="2:18" ht="15" customHeight="1" thickBot="1" x14ac:dyDescent="0.3">
      <c r="B14" s="430" t="s">
        <v>138</v>
      </c>
      <c r="C14" s="431"/>
      <c r="D14" s="101" t="s">
        <v>34</v>
      </c>
      <c r="E14" s="309">
        <f>K12</f>
        <v>72</v>
      </c>
      <c r="F14" s="310" t="s">
        <v>32</v>
      </c>
      <c r="G14" s="310" t="s">
        <v>29</v>
      </c>
      <c r="H14" s="311">
        <v>0.6</v>
      </c>
      <c r="I14" s="311"/>
      <c r="J14" s="310" t="s">
        <v>34</v>
      </c>
      <c r="K14" s="312">
        <f>E14*H14</f>
        <v>43.199999999999996</v>
      </c>
      <c r="L14" s="125" t="s">
        <v>32</v>
      </c>
      <c r="M14" s="125"/>
      <c r="N14" s="125"/>
      <c r="O14" s="125"/>
      <c r="P14" s="248"/>
      <c r="Q14" s="249"/>
    </row>
    <row r="15" spans="2:18" ht="15" customHeight="1" thickBot="1" x14ac:dyDescent="0.3">
      <c r="B15" s="246"/>
      <c r="C15" s="196"/>
      <c r="D15" s="115"/>
      <c r="E15" s="313"/>
      <c r="F15" s="314"/>
      <c r="G15" s="315"/>
      <c r="H15" s="316"/>
      <c r="I15" s="316"/>
      <c r="J15" s="317"/>
      <c r="K15" s="318"/>
      <c r="L15" s="196"/>
      <c r="M15" s="196"/>
      <c r="N15" s="196"/>
      <c r="O15" s="99"/>
      <c r="P15" s="252"/>
      <c r="Q15" s="99"/>
    </row>
    <row r="16" spans="2:18" s="131" customFormat="1" ht="54.75" customHeight="1" thickBot="1" x14ac:dyDescent="0.3">
      <c r="B16" s="423" t="s">
        <v>143</v>
      </c>
      <c r="C16" s="424"/>
      <c r="D16" s="126" t="s">
        <v>34</v>
      </c>
      <c r="E16" s="319" t="s">
        <v>74</v>
      </c>
      <c r="F16" s="320" t="s">
        <v>32</v>
      </c>
      <c r="G16" s="320" t="s">
        <v>29</v>
      </c>
      <c r="H16" s="321" t="s">
        <v>141</v>
      </c>
      <c r="I16" s="320" t="s">
        <v>48</v>
      </c>
      <c r="J16" s="320" t="s">
        <v>142</v>
      </c>
      <c r="K16" s="322" t="s">
        <v>145</v>
      </c>
      <c r="L16" s="127" t="s">
        <v>32</v>
      </c>
      <c r="M16" s="127" t="s">
        <v>34</v>
      </c>
      <c r="N16" s="129" t="s">
        <v>144</v>
      </c>
      <c r="O16" s="195"/>
      <c r="P16" s="247"/>
    </row>
    <row r="17" spans="1:17" x14ac:dyDescent="0.25">
      <c r="A17" s="93"/>
      <c r="B17" s="419"/>
      <c r="C17" s="419"/>
      <c r="D17" s="95"/>
      <c r="E17" s="323"/>
      <c r="F17" s="323"/>
      <c r="G17" s="323"/>
      <c r="H17" s="323"/>
      <c r="I17" s="323"/>
      <c r="J17" s="323"/>
      <c r="K17" s="324"/>
      <c r="L17" s="95"/>
      <c r="M17" s="95"/>
      <c r="N17" s="235"/>
      <c r="O17" s="93"/>
      <c r="P17" s="93"/>
      <c r="Q17" s="93"/>
    </row>
    <row r="18" spans="1:17" ht="16.5" thickBot="1" x14ac:dyDescent="0.3">
      <c r="B18" s="130"/>
      <c r="C18" s="130"/>
      <c r="D18" s="95"/>
      <c r="E18" s="323"/>
      <c r="F18" s="323"/>
      <c r="G18" s="323"/>
      <c r="H18" s="323"/>
      <c r="I18" s="323"/>
      <c r="J18" s="325"/>
      <c r="K18" s="324"/>
      <c r="L18" s="95"/>
      <c r="M18" s="128"/>
      <c r="N18" s="234"/>
      <c r="O18" s="95"/>
      <c r="P18" s="235"/>
      <c r="Q18" s="235"/>
    </row>
    <row r="19" spans="1:17" ht="31.5" x14ac:dyDescent="0.25">
      <c r="B19" s="420" t="s">
        <v>221</v>
      </c>
      <c r="C19" s="421"/>
      <c r="D19" s="160" t="s">
        <v>34</v>
      </c>
      <c r="E19" s="326" t="s">
        <v>74</v>
      </c>
      <c r="F19" s="326" t="s">
        <v>32</v>
      </c>
      <c r="G19" s="326" t="s">
        <v>29</v>
      </c>
      <c r="H19" s="327" t="s">
        <v>141</v>
      </c>
      <c r="I19" s="326" t="s">
        <v>48</v>
      </c>
      <c r="J19" s="326" t="s">
        <v>142</v>
      </c>
      <c r="K19" s="328" t="s">
        <v>145</v>
      </c>
      <c r="L19" s="160" t="s">
        <v>32</v>
      </c>
      <c r="M19" s="160" t="s">
        <v>34</v>
      </c>
      <c r="N19" s="240" t="s">
        <v>144</v>
      </c>
      <c r="O19" s="186"/>
      <c r="P19" s="241"/>
      <c r="Q19" s="235"/>
    </row>
    <row r="20" spans="1:17" ht="31.5" x14ac:dyDescent="0.25">
      <c r="B20" s="414" t="s">
        <v>214</v>
      </c>
      <c r="C20" s="415"/>
      <c r="D20" s="133" t="s">
        <v>34</v>
      </c>
      <c r="E20" s="329" t="s">
        <v>74</v>
      </c>
      <c r="F20" s="329" t="s">
        <v>32</v>
      </c>
      <c r="G20" s="329" t="s">
        <v>29</v>
      </c>
      <c r="H20" s="330" t="s">
        <v>141</v>
      </c>
      <c r="I20" s="329" t="s">
        <v>48</v>
      </c>
      <c r="J20" s="329" t="s">
        <v>142</v>
      </c>
      <c r="K20" s="331" t="s">
        <v>146</v>
      </c>
      <c r="L20" s="133" t="s">
        <v>32</v>
      </c>
      <c r="M20" s="133" t="s">
        <v>34</v>
      </c>
      <c r="N20" s="239" t="s">
        <v>227</v>
      </c>
      <c r="O20" s="159" t="s">
        <v>34</v>
      </c>
      <c r="P20" s="242" t="s">
        <v>144</v>
      </c>
      <c r="Q20" s="235"/>
    </row>
    <row r="21" spans="1:17" ht="31.5" x14ac:dyDescent="0.25">
      <c r="B21" s="414" t="s">
        <v>215</v>
      </c>
      <c r="C21" s="415"/>
      <c r="D21" s="133" t="s">
        <v>34</v>
      </c>
      <c r="E21" s="329" t="s">
        <v>74</v>
      </c>
      <c r="F21" s="329" t="s">
        <v>32</v>
      </c>
      <c r="G21" s="329" t="s">
        <v>29</v>
      </c>
      <c r="H21" s="330" t="s">
        <v>141</v>
      </c>
      <c r="I21" s="329" t="s">
        <v>48</v>
      </c>
      <c r="J21" s="329" t="s">
        <v>142</v>
      </c>
      <c r="K21" s="331" t="s">
        <v>228</v>
      </c>
      <c r="L21" s="133" t="s">
        <v>32</v>
      </c>
      <c r="M21" s="133" t="s">
        <v>34</v>
      </c>
      <c r="N21" s="239" t="s">
        <v>144</v>
      </c>
      <c r="O21" s="159"/>
      <c r="P21" s="242"/>
      <c r="Q21" s="235"/>
    </row>
    <row r="22" spans="1:17" ht="31.5" x14ac:dyDescent="0.25">
      <c r="B22" s="414" t="s">
        <v>216</v>
      </c>
      <c r="C22" s="415"/>
      <c r="D22" s="133" t="s">
        <v>34</v>
      </c>
      <c r="E22" s="329" t="s">
        <v>74</v>
      </c>
      <c r="F22" s="329" t="s">
        <v>32</v>
      </c>
      <c r="G22" s="329" t="s">
        <v>29</v>
      </c>
      <c r="H22" s="330" t="s">
        <v>141</v>
      </c>
      <c r="I22" s="329" t="s">
        <v>48</v>
      </c>
      <c r="J22" s="329" t="s">
        <v>142</v>
      </c>
      <c r="K22" s="331" t="s">
        <v>229</v>
      </c>
      <c r="L22" s="133" t="s">
        <v>32</v>
      </c>
      <c r="M22" s="133" t="s">
        <v>34</v>
      </c>
      <c r="N22" s="239" t="s">
        <v>144</v>
      </c>
      <c r="O22" s="159"/>
      <c r="P22" s="243"/>
    </row>
    <row r="23" spans="1:17" ht="31.5" x14ac:dyDescent="0.25">
      <c r="B23" s="414" t="s">
        <v>217</v>
      </c>
      <c r="C23" s="415"/>
      <c r="D23" s="133" t="s">
        <v>34</v>
      </c>
      <c r="E23" s="329" t="s">
        <v>74</v>
      </c>
      <c r="F23" s="329" t="s">
        <v>32</v>
      </c>
      <c r="G23" s="329" t="s">
        <v>29</v>
      </c>
      <c r="H23" s="330" t="s">
        <v>141</v>
      </c>
      <c r="I23" s="329" t="s">
        <v>48</v>
      </c>
      <c r="J23" s="329" t="s">
        <v>142</v>
      </c>
      <c r="K23" s="331" t="s">
        <v>230</v>
      </c>
      <c r="L23" s="133" t="s">
        <v>32</v>
      </c>
      <c r="M23" s="133" t="s">
        <v>34</v>
      </c>
      <c r="N23" s="239" t="s">
        <v>144</v>
      </c>
      <c r="O23" s="159"/>
      <c r="P23" s="243"/>
    </row>
    <row r="24" spans="1:17" ht="47.25" x14ac:dyDescent="0.25">
      <c r="B24" s="414" t="s">
        <v>218</v>
      </c>
      <c r="C24" s="415"/>
      <c r="D24" s="133" t="s">
        <v>34</v>
      </c>
      <c r="E24" s="329" t="s">
        <v>74</v>
      </c>
      <c r="F24" s="329" t="s">
        <v>32</v>
      </c>
      <c r="G24" s="329" t="s">
        <v>29</v>
      </c>
      <c r="H24" s="330" t="s">
        <v>141</v>
      </c>
      <c r="I24" s="329" t="s">
        <v>48</v>
      </c>
      <c r="J24" s="329" t="s">
        <v>142</v>
      </c>
      <c r="K24" s="331" t="s">
        <v>232</v>
      </c>
      <c r="L24" s="133" t="s">
        <v>32</v>
      </c>
      <c r="M24" s="133" t="s">
        <v>34</v>
      </c>
      <c r="N24" s="239" t="s">
        <v>227</v>
      </c>
      <c r="O24" s="159" t="s">
        <v>34</v>
      </c>
      <c r="P24" s="242" t="s">
        <v>144</v>
      </c>
    </row>
    <row r="25" spans="1:17" ht="31.5" x14ac:dyDescent="0.25">
      <c r="B25" s="414" t="s">
        <v>219</v>
      </c>
      <c r="C25" s="415"/>
      <c r="D25" s="133" t="s">
        <v>34</v>
      </c>
      <c r="E25" s="329" t="s">
        <v>74</v>
      </c>
      <c r="F25" s="329" t="s">
        <v>32</v>
      </c>
      <c r="G25" s="329" t="s">
        <v>29</v>
      </c>
      <c r="H25" s="330" t="s">
        <v>141</v>
      </c>
      <c r="I25" s="329" t="s">
        <v>48</v>
      </c>
      <c r="J25" s="329" t="s">
        <v>142</v>
      </c>
      <c r="K25" s="331" t="s">
        <v>231</v>
      </c>
      <c r="L25" s="133" t="s">
        <v>32</v>
      </c>
      <c r="M25" s="133" t="s">
        <v>34</v>
      </c>
      <c r="N25" s="239" t="s">
        <v>144</v>
      </c>
      <c r="O25" s="159"/>
      <c r="P25" s="243"/>
    </row>
    <row r="26" spans="1:17" ht="54" customHeight="1" thickBot="1" x14ac:dyDescent="0.3">
      <c r="B26" s="416" t="s">
        <v>220</v>
      </c>
      <c r="C26" s="417"/>
      <c r="D26" s="147" t="s">
        <v>34</v>
      </c>
      <c r="E26" s="332" t="s">
        <v>74</v>
      </c>
      <c r="F26" s="332" t="s">
        <v>32</v>
      </c>
      <c r="G26" s="332" t="s">
        <v>29</v>
      </c>
      <c r="H26" s="333" t="s">
        <v>141</v>
      </c>
      <c r="I26" s="332" t="s">
        <v>48</v>
      </c>
      <c r="J26" s="332" t="s">
        <v>142</v>
      </c>
      <c r="K26" s="334" t="s">
        <v>234</v>
      </c>
      <c r="L26" s="147" t="s">
        <v>32</v>
      </c>
      <c r="M26" s="147" t="s">
        <v>34</v>
      </c>
      <c r="N26" s="244" t="s">
        <v>233</v>
      </c>
      <c r="O26" s="163"/>
      <c r="P26" s="245"/>
    </row>
    <row r="27" spans="1:17" ht="15.75" customHeight="1" x14ac:dyDescent="0.25">
      <c r="B27" s="238"/>
      <c r="C27" s="238"/>
      <c r="D27" s="95"/>
      <c r="E27" s="155"/>
      <c r="F27" s="155"/>
      <c r="G27" s="155"/>
      <c r="H27" s="256"/>
      <c r="I27" s="95"/>
      <c r="J27" s="95"/>
      <c r="K27" s="234"/>
      <c r="L27" s="95"/>
      <c r="M27" s="95"/>
      <c r="N27" s="235"/>
      <c r="O27" s="98"/>
      <c r="P27" s="235"/>
    </row>
    <row r="28" spans="1:17" ht="16.5" thickBot="1" x14ac:dyDescent="0.3"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</row>
    <row r="29" spans="1:17" s="138" customFormat="1" ht="71.25" customHeight="1" x14ac:dyDescent="0.25">
      <c r="B29" s="337" t="s">
        <v>249</v>
      </c>
      <c r="C29" s="338" t="s">
        <v>162</v>
      </c>
      <c r="D29" s="338" t="s">
        <v>161</v>
      </c>
      <c r="E29" s="338" t="s">
        <v>165</v>
      </c>
      <c r="F29" s="338" t="s">
        <v>160</v>
      </c>
      <c r="G29" s="338" t="s">
        <v>250</v>
      </c>
      <c r="H29" s="338" t="s">
        <v>251</v>
      </c>
      <c r="I29" s="339" t="s">
        <v>34</v>
      </c>
      <c r="J29" s="338" t="s">
        <v>252</v>
      </c>
      <c r="K29" s="340" t="s">
        <v>32</v>
      </c>
      <c r="L29" s="341" t="s">
        <v>253</v>
      </c>
      <c r="M29" s="341" t="s">
        <v>254</v>
      </c>
      <c r="N29" s="342" t="s">
        <v>255</v>
      </c>
      <c r="O29" s="143" t="s">
        <v>32</v>
      </c>
    </row>
    <row r="30" spans="1:17" s="128" customFormat="1" x14ac:dyDescent="0.25">
      <c r="B30" s="144" t="s">
        <v>147</v>
      </c>
      <c r="C30" s="288">
        <v>2</v>
      </c>
      <c r="D30" s="288">
        <v>10</v>
      </c>
      <c r="E30" s="288">
        <v>2</v>
      </c>
      <c r="F30" s="288">
        <v>2</v>
      </c>
      <c r="G30" s="288">
        <v>100</v>
      </c>
      <c r="H30" s="288">
        <v>100</v>
      </c>
      <c r="I30" s="133" t="s">
        <v>34</v>
      </c>
      <c r="J30" s="139">
        <f>G30*H30*(C30+D30+E30+F30)/1000000</f>
        <v>0.16</v>
      </c>
      <c r="K30" s="133" t="s">
        <v>32</v>
      </c>
      <c r="L30" s="288">
        <v>25</v>
      </c>
      <c r="M30" s="140">
        <f>L30*J30</f>
        <v>4</v>
      </c>
      <c r="N30" s="344">
        <f>K14-M30</f>
        <v>39.199999999999996</v>
      </c>
      <c r="O30" s="145" t="s">
        <v>32</v>
      </c>
    </row>
    <row r="31" spans="1:17" s="128" customFormat="1" x14ac:dyDescent="0.25">
      <c r="B31" s="144" t="s">
        <v>148</v>
      </c>
      <c r="C31" s="288">
        <v>2</v>
      </c>
      <c r="D31" s="288">
        <v>10</v>
      </c>
      <c r="E31" s="288">
        <v>2</v>
      </c>
      <c r="F31" s="288">
        <v>2</v>
      </c>
      <c r="G31" s="288">
        <v>100</v>
      </c>
      <c r="H31" s="288">
        <v>80</v>
      </c>
      <c r="I31" s="133" t="s">
        <v>34</v>
      </c>
      <c r="J31" s="139">
        <f>G31*H31*(C31+D31+E31+F31)/1000000</f>
        <v>0.128</v>
      </c>
      <c r="K31" s="133" t="s">
        <v>32</v>
      </c>
      <c r="L31" s="288">
        <v>15</v>
      </c>
      <c r="M31" s="140">
        <f t="shared" ref="M31:M33" si="0">L31*J31</f>
        <v>1.92</v>
      </c>
      <c r="N31" s="344">
        <f>N30-M31</f>
        <v>37.279999999999994</v>
      </c>
      <c r="O31" s="145" t="s">
        <v>32</v>
      </c>
    </row>
    <row r="32" spans="1:17" s="128" customFormat="1" x14ac:dyDescent="0.25">
      <c r="B32" s="144" t="s">
        <v>149</v>
      </c>
      <c r="C32" s="288">
        <v>2</v>
      </c>
      <c r="D32" s="288">
        <v>10</v>
      </c>
      <c r="E32" s="288">
        <v>2</v>
      </c>
      <c r="F32" s="288">
        <v>2</v>
      </c>
      <c r="G32" s="288">
        <v>120</v>
      </c>
      <c r="H32" s="288">
        <v>100</v>
      </c>
      <c r="I32" s="133" t="s">
        <v>34</v>
      </c>
      <c r="J32" s="139">
        <f>G32*H32*(C32+D32+E32+F32)/1000000</f>
        <v>0.192</v>
      </c>
      <c r="K32" s="133" t="s">
        <v>32</v>
      </c>
      <c r="L32" s="288">
        <v>10</v>
      </c>
      <c r="M32" s="140">
        <f t="shared" si="0"/>
        <v>1.92</v>
      </c>
      <c r="N32" s="344">
        <f t="shared" ref="N32" si="1">N31-M32</f>
        <v>35.359999999999992</v>
      </c>
      <c r="O32" s="145" t="s">
        <v>32</v>
      </c>
    </row>
    <row r="33" spans="2:19" s="128" customFormat="1" ht="16.5" thickBot="1" x14ac:dyDescent="0.3">
      <c r="B33" s="146" t="s">
        <v>150</v>
      </c>
      <c r="C33" s="289">
        <v>2</v>
      </c>
      <c r="D33" s="289">
        <v>10</v>
      </c>
      <c r="E33" s="289">
        <v>2</v>
      </c>
      <c r="F33" s="289">
        <v>2</v>
      </c>
      <c r="G33" s="289">
        <v>118</v>
      </c>
      <c r="H33" s="289">
        <v>90</v>
      </c>
      <c r="I33" s="147" t="s">
        <v>34</v>
      </c>
      <c r="J33" s="148">
        <f>G33*H33*(C33+D33+E33+F33)/1000000</f>
        <v>0.16991999999999999</v>
      </c>
      <c r="K33" s="147" t="s">
        <v>32</v>
      </c>
      <c r="L33" s="289">
        <v>9</v>
      </c>
      <c r="M33" s="149">
        <f t="shared" si="0"/>
        <v>1.52928</v>
      </c>
      <c r="N33" s="345">
        <f>N32-M33</f>
        <v>33.830719999999992</v>
      </c>
      <c r="O33" s="150" t="s">
        <v>32</v>
      </c>
    </row>
    <row r="34" spans="2:19" s="128" customFormat="1" x14ac:dyDescent="0.25"/>
    <row r="35" spans="2:19" s="128" customFormat="1" ht="16.5" thickBot="1" x14ac:dyDescent="0.3"/>
    <row r="36" spans="2:19" s="134" customFormat="1" ht="66.75" customHeight="1" x14ac:dyDescent="0.25">
      <c r="B36" s="348" t="s">
        <v>260</v>
      </c>
      <c r="C36" s="349" t="s">
        <v>162</v>
      </c>
      <c r="D36" s="349" t="s">
        <v>161</v>
      </c>
      <c r="E36" s="349" t="s">
        <v>165</v>
      </c>
      <c r="F36" s="349" t="s">
        <v>160</v>
      </c>
      <c r="G36" s="350" t="s">
        <v>256</v>
      </c>
      <c r="H36" s="350" t="s">
        <v>251</v>
      </c>
      <c r="I36" s="350" t="s">
        <v>203</v>
      </c>
      <c r="J36" s="350" t="s">
        <v>165</v>
      </c>
      <c r="K36" s="350" t="s">
        <v>160</v>
      </c>
      <c r="L36" s="339" t="s">
        <v>34</v>
      </c>
      <c r="M36" s="338" t="s">
        <v>257</v>
      </c>
      <c r="N36" s="346" t="s">
        <v>32</v>
      </c>
      <c r="O36" s="341" t="s">
        <v>258</v>
      </c>
      <c r="P36" s="341" t="s">
        <v>259</v>
      </c>
      <c r="Q36" s="341" t="s">
        <v>254</v>
      </c>
      <c r="R36" s="342" t="s">
        <v>255</v>
      </c>
      <c r="S36" s="347" t="s">
        <v>32</v>
      </c>
    </row>
    <row r="37" spans="2:19" x14ac:dyDescent="0.25">
      <c r="B37" s="144" t="s">
        <v>147</v>
      </c>
      <c r="C37" s="288">
        <f t="shared" ref="C37:H39" si="2">C30</f>
        <v>2</v>
      </c>
      <c r="D37" s="288">
        <f t="shared" si="2"/>
        <v>10</v>
      </c>
      <c r="E37" s="288">
        <f t="shared" si="2"/>
        <v>2</v>
      </c>
      <c r="F37" s="288">
        <f t="shared" si="2"/>
        <v>2</v>
      </c>
      <c r="G37" s="288">
        <f t="shared" si="2"/>
        <v>100</v>
      </c>
      <c r="H37" s="288">
        <f t="shared" si="2"/>
        <v>100</v>
      </c>
      <c r="I37" s="290">
        <v>10</v>
      </c>
      <c r="J37" s="139">
        <f>E37</f>
        <v>2</v>
      </c>
      <c r="K37" s="139">
        <f>F37</f>
        <v>2</v>
      </c>
      <c r="L37" s="133" t="s">
        <v>34</v>
      </c>
      <c r="M37" s="198">
        <f>G37*(H37+I37)*(C37+D37+E37+F37+J37+K37)/1000000</f>
        <v>0.22</v>
      </c>
      <c r="N37" s="133" t="s">
        <v>32</v>
      </c>
      <c r="O37" s="288">
        <v>60</v>
      </c>
      <c r="P37" s="151">
        <f>O37/2</f>
        <v>30</v>
      </c>
      <c r="Q37" s="139">
        <f>P37*M37</f>
        <v>6.6</v>
      </c>
      <c r="R37" s="344">
        <f>N33-Q37</f>
        <v>27.230719999999991</v>
      </c>
      <c r="S37" s="145" t="s">
        <v>32</v>
      </c>
    </row>
    <row r="38" spans="2:19" x14ac:dyDescent="0.25">
      <c r="B38" s="144" t="s">
        <v>148</v>
      </c>
      <c r="C38" s="288">
        <f t="shared" si="2"/>
        <v>2</v>
      </c>
      <c r="D38" s="288">
        <f t="shared" si="2"/>
        <v>10</v>
      </c>
      <c r="E38" s="288">
        <f t="shared" si="2"/>
        <v>2</v>
      </c>
      <c r="F38" s="288">
        <f t="shared" si="2"/>
        <v>2</v>
      </c>
      <c r="G38" s="288">
        <f t="shared" si="2"/>
        <v>100</v>
      </c>
      <c r="H38" s="288">
        <f t="shared" si="2"/>
        <v>80</v>
      </c>
      <c r="I38" s="290">
        <v>10</v>
      </c>
      <c r="J38" s="139">
        <f t="shared" ref="J38:J40" si="3">E38</f>
        <v>2</v>
      </c>
      <c r="K38" s="139">
        <f t="shared" ref="K38:K40" si="4">F38</f>
        <v>2</v>
      </c>
      <c r="L38" s="133" t="s">
        <v>34</v>
      </c>
      <c r="M38" s="198">
        <f t="shared" ref="M38:M40" si="5">G38*(H38+I38)*(C38+D38+E38+F38+J38+K38)/1000000</f>
        <v>0.18</v>
      </c>
      <c r="N38" s="133" t="s">
        <v>32</v>
      </c>
      <c r="O38" s="288">
        <v>46</v>
      </c>
      <c r="P38" s="151">
        <f t="shared" ref="P38:P40" si="6">O38/2</f>
        <v>23</v>
      </c>
      <c r="Q38" s="139">
        <f t="shared" ref="Q38:Q40" si="7">P38*M38</f>
        <v>4.1399999999999997</v>
      </c>
      <c r="R38" s="344">
        <f>R37-Q38</f>
        <v>23.09071999999999</v>
      </c>
      <c r="S38" s="145" t="s">
        <v>32</v>
      </c>
    </row>
    <row r="39" spans="2:19" x14ac:dyDescent="0.25">
      <c r="B39" s="144" t="s">
        <v>149</v>
      </c>
      <c r="C39" s="288">
        <f t="shared" si="2"/>
        <v>2</v>
      </c>
      <c r="D39" s="288">
        <f t="shared" si="2"/>
        <v>10</v>
      </c>
      <c r="E39" s="288">
        <f t="shared" si="2"/>
        <v>2</v>
      </c>
      <c r="F39" s="288">
        <f t="shared" si="2"/>
        <v>2</v>
      </c>
      <c r="G39" s="288">
        <f t="shared" si="2"/>
        <v>120</v>
      </c>
      <c r="H39" s="288">
        <f t="shared" si="2"/>
        <v>100</v>
      </c>
      <c r="I39" s="290">
        <v>10</v>
      </c>
      <c r="J39" s="139">
        <f t="shared" si="3"/>
        <v>2</v>
      </c>
      <c r="K39" s="139">
        <f t="shared" si="4"/>
        <v>2</v>
      </c>
      <c r="L39" s="133" t="s">
        <v>34</v>
      </c>
      <c r="M39" s="198">
        <f t="shared" si="5"/>
        <v>0.26400000000000001</v>
      </c>
      <c r="N39" s="133" t="s">
        <v>32</v>
      </c>
      <c r="O39" s="288">
        <v>38</v>
      </c>
      <c r="P39" s="151">
        <f t="shared" si="6"/>
        <v>19</v>
      </c>
      <c r="Q39" s="139">
        <f t="shared" si="7"/>
        <v>5.016</v>
      </c>
      <c r="R39" s="344">
        <f t="shared" ref="R39:R40" si="8">R38-Q39</f>
        <v>18.074719999999992</v>
      </c>
      <c r="S39" s="145" t="s">
        <v>32</v>
      </c>
    </row>
    <row r="40" spans="2:19" ht="16.5" thickBot="1" x14ac:dyDescent="0.3">
      <c r="B40" s="146" t="s">
        <v>150</v>
      </c>
      <c r="C40" s="289">
        <f t="shared" ref="C40:H40" si="9">C33</f>
        <v>2</v>
      </c>
      <c r="D40" s="289">
        <f t="shared" si="9"/>
        <v>10</v>
      </c>
      <c r="E40" s="289">
        <f t="shared" si="9"/>
        <v>2</v>
      </c>
      <c r="F40" s="289">
        <f t="shared" si="9"/>
        <v>2</v>
      </c>
      <c r="G40" s="289">
        <f t="shared" si="9"/>
        <v>118</v>
      </c>
      <c r="H40" s="289">
        <f t="shared" si="9"/>
        <v>90</v>
      </c>
      <c r="I40" s="291">
        <v>10</v>
      </c>
      <c r="J40" s="148">
        <f t="shared" si="3"/>
        <v>2</v>
      </c>
      <c r="K40" s="148">
        <f t="shared" si="4"/>
        <v>2</v>
      </c>
      <c r="L40" s="147" t="s">
        <v>34</v>
      </c>
      <c r="M40" s="199">
        <f t="shared" si="5"/>
        <v>0.23599999999999999</v>
      </c>
      <c r="N40" s="147" t="s">
        <v>32</v>
      </c>
      <c r="O40" s="289">
        <v>20</v>
      </c>
      <c r="P40" s="164">
        <f t="shared" si="6"/>
        <v>10</v>
      </c>
      <c r="Q40" s="148">
        <f t="shared" si="7"/>
        <v>2.36</v>
      </c>
      <c r="R40" s="345">
        <f t="shared" si="8"/>
        <v>15.714719999999993</v>
      </c>
      <c r="S40" s="150" t="s">
        <v>32</v>
      </c>
    </row>
    <row r="41" spans="2:19" x14ac:dyDescent="0.25">
      <c r="B41" s="93"/>
      <c r="C41" s="154"/>
      <c r="D41" s="154"/>
      <c r="E41" s="154"/>
      <c r="F41" s="154"/>
      <c r="G41" s="154"/>
      <c r="H41" s="154"/>
      <c r="I41" s="155"/>
      <c r="J41" s="156"/>
      <c r="K41" s="156"/>
      <c r="L41" s="155"/>
      <c r="M41" s="157"/>
      <c r="N41" s="155"/>
      <c r="O41" s="154"/>
      <c r="P41" s="152"/>
      <c r="Q41" s="153"/>
      <c r="R41" s="158"/>
      <c r="S41" s="95"/>
    </row>
    <row r="42" spans="2:19" ht="16.5" thickBot="1" x14ac:dyDescent="0.3"/>
    <row r="43" spans="2:19" ht="70.5" customHeight="1" x14ac:dyDescent="0.25">
      <c r="B43" s="348" t="s">
        <v>261</v>
      </c>
      <c r="C43" s="350" t="s">
        <v>164</v>
      </c>
      <c r="D43" s="352" t="s">
        <v>163</v>
      </c>
      <c r="E43" s="350" t="s">
        <v>166</v>
      </c>
      <c r="F43" s="350" t="s">
        <v>159</v>
      </c>
      <c r="G43" s="353" t="s">
        <v>34</v>
      </c>
      <c r="H43" s="350" t="s">
        <v>178</v>
      </c>
      <c r="I43" s="354" t="s">
        <v>32</v>
      </c>
      <c r="J43" s="350" t="s">
        <v>262</v>
      </c>
      <c r="K43" s="350" t="s">
        <v>263</v>
      </c>
      <c r="L43" s="354" t="s">
        <v>32</v>
      </c>
      <c r="M43" s="355" t="s">
        <v>255</v>
      </c>
      <c r="N43" s="356" t="s">
        <v>32</v>
      </c>
    </row>
    <row r="44" spans="2:19" x14ac:dyDescent="0.25">
      <c r="B44" s="144" t="s">
        <v>151</v>
      </c>
      <c r="C44" s="292">
        <v>60</v>
      </c>
      <c r="D44" s="293">
        <v>80</v>
      </c>
      <c r="E44" s="292">
        <v>20</v>
      </c>
      <c r="F44" s="293">
        <v>10</v>
      </c>
      <c r="G44" s="159" t="s">
        <v>34</v>
      </c>
      <c r="H44" s="140">
        <f>C44*D44*(E44+F44)/1000000</f>
        <v>0.14399999999999999</v>
      </c>
      <c r="I44" s="133" t="s">
        <v>32</v>
      </c>
      <c r="J44" s="288">
        <v>1</v>
      </c>
      <c r="K44" s="140">
        <f>J44*H44</f>
        <v>0.14399999999999999</v>
      </c>
      <c r="L44" s="133" t="s">
        <v>32</v>
      </c>
      <c r="M44" s="344">
        <f>R40-K44</f>
        <v>15.570719999999993</v>
      </c>
      <c r="N44" s="145" t="s">
        <v>32</v>
      </c>
    </row>
    <row r="45" spans="2:19" x14ac:dyDescent="0.25">
      <c r="B45" s="144" t="s">
        <v>152</v>
      </c>
      <c r="C45" s="292">
        <v>70</v>
      </c>
      <c r="D45" s="293">
        <v>80</v>
      </c>
      <c r="E45" s="292">
        <v>20</v>
      </c>
      <c r="F45" s="293">
        <v>10</v>
      </c>
      <c r="G45" s="159" t="s">
        <v>34</v>
      </c>
      <c r="H45" s="140">
        <f t="shared" ref="H45:H47" si="10">C45*D45*(E45+F45)/1000000</f>
        <v>0.16800000000000001</v>
      </c>
      <c r="I45" s="133" t="s">
        <v>32</v>
      </c>
      <c r="J45" s="288">
        <v>1</v>
      </c>
      <c r="K45" s="140">
        <f t="shared" ref="K45:K47" si="11">J45*H45</f>
        <v>0.16800000000000001</v>
      </c>
      <c r="L45" s="133" t="s">
        <v>32</v>
      </c>
      <c r="M45" s="344">
        <f>M44-K45</f>
        <v>15.402719999999993</v>
      </c>
      <c r="N45" s="145" t="s">
        <v>32</v>
      </c>
    </row>
    <row r="46" spans="2:19" x14ac:dyDescent="0.25">
      <c r="B46" s="144" t="s">
        <v>153</v>
      </c>
      <c r="C46" s="292">
        <v>50</v>
      </c>
      <c r="D46" s="293">
        <v>60</v>
      </c>
      <c r="E46" s="292">
        <v>15</v>
      </c>
      <c r="F46" s="293">
        <v>10</v>
      </c>
      <c r="G46" s="159" t="s">
        <v>34</v>
      </c>
      <c r="H46" s="140">
        <f t="shared" si="10"/>
        <v>7.4999999999999997E-2</v>
      </c>
      <c r="I46" s="133" t="s">
        <v>32</v>
      </c>
      <c r="J46" s="288">
        <v>2</v>
      </c>
      <c r="K46" s="140">
        <f t="shared" si="11"/>
        <v>0.15</v>
      </c>
      <c r="L46" s="133" t="s">
        <v>32</v>
      </c>
      <c r="M46" s="344">
        <f t="shared" ref="M46:M47" si="12">M45-K46</f>
        <v>15.252719999999993</v>
      </c>
      <c r="N46" s="145" t="s">
        <v>32</v>
      </c>
    </row>
    <row r="47" spans="2:19" ht="16.5" customHeight="1" thickBot="1" x14ac:dyDescent="0.3">
      <c r="B47" s="146" t="s">
        <v>154</v>
      </c>
      <c r="C47" s="294">
        <v>70</v>
      </c>
      <c r="D47" s="295">
        <v>60</v>
      </c>
      <c r="E47" s="294">
        <v>25</v>
      </c>
      <c r="F47" s="295">
        <v>12</v>
      </c>
      <c r="G47" s="163" t="s">
        <v>34</v>
      </c>
      <c r="H47" s="149">
        <f t="shared" si="10"/>
        <v>0.15540000000000001</v>
      </c>
      <c r="I47" s="147" t="s">
        <v>32</v>
      </c>
      <c r="J47" s="289">
        <v>1</v>
      </c>
      <c r="K47" s="149">
        <f t="shared" si="11"/>
        <v>0.15540000000000001</v>
      </c>
      <c r="L47" s="147" t="s">
        <v>32</v>
      </c>
      <c r="M47" s="345">
        <f t="shared" si="12"/>
        <v>15.097319999999993</v>
      </c>
      <c r="N47" s="150" t="s">
        <v>32</v>
      </c>
    </row>
    <row r="48" spans="2:19" x14ac:dyDescent="0.25">
      <c r="C48" s="135"/>
      <c r="D48" s="136"/>
      <c r="E48" s="135"/>
      <c r="F48" s="137"/>
      <c r="G48" s="93"/>
      <c r="N48" s="95"/>
    </row>
    <row r="49" spans="2:16" ht="16.5" thickBot="1" x14ac:dyDescent="0.3">
      <c r="C49" s="135"/>
      <c r="D49" s="136"/>
      <c r="E49" s="135"/>
      <c r="F49" s="137"/>
      <c r="G49" s="93"/>
      <c r="N49" s="95"/>
    </row>
    <row r="50" spans="2:16" s="128" customFormat="1" ht="78" customHeight="1" x14ac:dyDescent="0.25">
      <c r="B50" s="359" t="s">
        <v>264</v>
      </c>
      <c r="C50" s="350" t="s">
        <v>164</v>
      </c>
      <c r="D50" s="352" t="s">
        <v>163</v>
      </c>
      <c r="E50" s="350" t="s">
        <v>166</v>
      </c>
      <c r="F50" s="350" t="s">
        <v>167</v>
      </c>
      <c r="G50" s="352" t="s">
        <v>168</v>
      </c>
      <c r="H50" s="350" t="s">
        <v>177</v>
      </c>
      <c r="I50" s="360" t="s">
        <v>34</v>
      </c>
      <c r="J50" s="350" t="s">
        <v>197</v>
      </c>
      <c r="K50" s="361" t="s">
        <v>32</v>
      </c>
      <c r="L50" s="350" t="s">
        <v>262</v>
      </c>
      <c r="M50" s="350" t="s">
        <v>263</v>
      </c>
      <c r="N50" s="339" t="s">
        <v>32</v>
      </c>
      <c r="O50" s="342" t="s">
        <v>255</v>
      </c>
      <c r="P50" s="347" t="s">
        <v>32</v>
      </c>
    </row>
    <row r="51" spans="2:16" x14ac:dyDescent="0.25">
      <c r="B51" s="144" t="s">
        <v>155</v>
      </c>
      <c r="C51" s="288">
        <v>60</v>
      </c>
      <c r="D51" s="296">
        <v>80</v>
      </c>
      <c r="E51" s="288">
        <v>10</v>
      </c>
      <c r="F51" s="297">
        <v>10</v>
      </c>
      <c r="G51" s="297">
        <v>10</v>
      </c>
      <c r="H51" s="297">
        <v>2.5</v>
      </c>
      <c r="I51" s="159" t="s">
        <v>34</v>
      </c>
      <c r="J51" s="176">
        <f>(C51+G51)*(D51+F51)*(E51+H51)/1000000</f>
        <v>7.8750000000000001E-2</v>
      </c>
      <c r="K51" s="133" t="s">
        <v>32</v>
      </c>
      <c r="L51" s="288">
        <v>1</v>
      </c>
      <c r="M51" s="176">
        <f>L51*J51</f>
        <v>7.8750000000000001E-2</v>
      </c>
      <c r="N51" s="133" t="s">
        <v>32</v>
      </c>
      <c r="O51" s="344">
        <f>M47-M51</f>
        <v>15.018569999999993</v>
      </c>
      <c r="P51" s="145" t="s">
        <v>32</v>
      </c>
    </row>
    <row r="52" spans="2:16" x14ac:dyDescent="0.25">
      <c r="B52" s="144" t="s">
        <v>156</v>
      </c>
      <c r="C52" s="288">
        <v>70</v>
      </c>
      <c r="D52" s="296">
        <v>80</v>
      </c>
      <c r="E52" s="288">
        <v>10</v>
      </c>
      <c r="F52" s="297">
        <v>10</v>
      </c>
      <c r="G52" s="297">
        <v>10</v>
      </c>
      <c r="H52" s="297">
        <v>2.5</v>
      </c>
      <c r="I52" s="159" t="s">
        <v>34</v>
      </c>
      <c r="J52" s="176">
        <f t="shared" ref="J52:J54" si="13">(C52+G52)*(D52+F52)*(E52+H52)/1000000</f>
        <v>0.09</v>
      </c>
      <c r="K52" s="133" t="s">
        <v>32</v>
      </c>
      <c r="L52" s="288">
        <v>1</v>
      </c>
      <c r="M52" s="176">
        <f t="shared" ref="M52:M54" si="14">L52*J52</f>
        <v>0.09</v>
      </c>
      <c r="N52" s="133" t="s">
        <v>32</v>
      </c>
      <c r="O52" s="344">
        <f>O51-M52</f>
        <v>14.928569999999993</v>
      </c>
      <c r="P52" s="145" t="s">
        <v>32</v>
      </c>
    </row>
    <row r="53" spans="2:16" x14ac:dyDescent="0.25">
      <c r="B53" s="144" t="s">
        <v>157</v>
      </c>
      <c r="C53" s="288">
        <v>50</v>
      </c>
      <c r="D53" s="296">
        <v>60</v>
      </c>
      <c r="E53" s="288">
        <v>5</v>
      </c>
      <c r="F53" s="297">
        <v>8</v>
      </c>
      <c r="G53" s="297">
        <v>8</v>
      </c>
      <c r="H53" s="297">
        <v>2.5</v>
      </c>
      <c r="I53" s="159" t="s">
        <v>34</v>
      </c>
      <c r="J53" s="176">
        <f t="shared" si="13"/>
        <v>2.9579999999999999E-2</v>
      </c>
      <c r="K53" s="133" t="s">
        <v>32</v>
      </c>
      <c r="L53" s="288">
        <v>2</v>
      </c>
      <c r="M53" s="176">
        <f t="shared" si="14"/>
        <v>5.9159999999999997E-2</v>
      </c>
      <c r="N53" s="133" t="s">
        <v>32</v>
      </c>
      <c r="O53" s="344">
        <f t="shared" ref="O53:O54" si="15">O52-M53</f>
        <v>14.869409999999993</v>
      </c>
      <c r="P53" s="145" t="s">
        <v>32</v>
      </c>
    </row>
    <row r="54" spans="2:16" ht="16.5" thickBot="1" x14ac:dyDescent="0.3">
      <c r="B54" s="146" t="s">
        <v>158</v>
      </c>
      <c r="C54" s="289">
        <v>70</v>
      </c>
      <c r="D54" s="298">
        <v>60</v>
      </c>
      <c r="E54" s="289">
        <v>15</v>
      </c>
      <c r="F54" s="299">
        <v>10</v>
      </c>
      <c r="G54" s="299">
        <v>10</v>
      </c>
      <c r="H54" s="299">
        <v>2.5</v>
      </c>
      <c r="I54" s="163" t="s">
        <v>34</v>
      </c>
      <c r="J54" s="177">
        <f t="shared" si="13"/>
        <v>9.8000000000000004E-2</v>
      </c>
      <c r="K54" s="147" t="s">
        <v>32</v>
      </c>
      <c r="L54" s="289">
        <v>1</v>
      </c>
      <c r="M54" s="177">
        <f t="shared" si="14"/>
        <v>9.8000000000000004E-2</v>
      </c>
      <c r="N54" s="147" t="s">
        <v>32</v>
      </c>
      <c r="O54" s="345">
        <f t="shared" si="15"/>
        <v>14.771409999999992</v>
      </c>
      <c r="P54" s="150" t="s">
        <v>32</v>
      </c>
    </row>
    <row r="55" spans="2:16" s="93" customFormat="1" x14ac:dyDescent="0.25">
      <c r="C55" s="135"/>
      <c r="D55" s="136"/>
      <c r="E55" s="135"/>
      <c r="F55" s="137"/>
      <c r="G55" s="165"/>
      <c r="H55" s="165"/>
      <c r="I55" s="165"/>
    </row>
    <row r="56" spans="2:16" s="93" customFormat="1" ht="16.5" thickBot="1" x14ac:dyDescent="0.3">
      <c r="C56" s="135"/>
      <c r="D56" s="136"/>
      <c r="E56" s="135"/>
      <c r="F56" s="137"/>
      <c r="G56" s="165"/>
      <c r="H56" s="165"/>
      <c r="I56" s="165"/>
    </row>
    <row r="57" spans="2:16" s="95" customFormat="1" ht="63" x14ac:dyDescent="0.25">
      <c r="B57" s="348" t="s">
        <v>265</v>
      </c>
      <c r="C57" s="350" t="s">
        <v>173</v>
      </c>
      <c r="D57" s="350" t="s">
        <v>174</v>
      </c>
      <c r="E57" s="350" t="s">
        <v>175</v>
      </c>
      <c r="F57" s="350" t="s">
        <v>176</v>
      </c>
      <c r="G57" s="350" t="s">
        <v>22</v>
      </c>
      <c r="H57" s="360" t="s">
        <v>34</v>
      </c>
      <c r="I57" s="350" t="s">
        <v>196</v>
      </c>
      <c r="J57" s="361" t="s">
        <v>32</v>
      </c>
      <c r="K57" s="350" t="s">
        <v>266</v>
      </c>
      <c r="L57" s="350" t="s">
        <v>267</v>
      </c>
      <c r="M57" s="354" t="s">
        <v>32</v>
      </c>
      <c r="N57" s="350" t="s">
        <v>255</v>
      </c>
      <c r="O57" s="356" t="s">
        <v>32</v>
      </c>
    </row>
    <row r="58" spans="2:16" s="93" customFormat="1" x14ac:dyDescent="0.25">
      <c r="B58" s="144" t="s">
        <v>169</v>
      </c>
      <c r="C58" s="288">
        <v>80</v>
      </c>
      <c r="D58" s="288">
        <v>5</v>
      </c>
      <c r="E58" s="288">
        <v>40</v>
      </c>
      <c r="F58" s="288">
        <v>50</v>
      </c>
      <c r="G58" s="288">
        <v>2.5</v>
      </c>
      <c r="H58" s="159" t="s">
        <v>34</v>
      </c>
      <c r="I58" s="176">
        <f>C58*C58*(D58+F58+D58+G58)/1000000</f>
        <v>0.4</v>
      </c>
      <c r="J58" s="133" t="s">
        <v>32</v>
      </c>
      <c r="K58" s="288">
        <v>1</v>
      </c>
      <c r="L58" s="140">
        <f>K58*I58</f>
        <v>0.4</v>
      </c>
      <c r="M58" s="133" t="s">
        <v>32</v>
      </c>
      <c r="N58" s="344">
        <f>O54-L58</f>
        <v>14.371409999999992</v>
      </c>
      <c r="O58" s="145" t="s">
        <v>32</v>
      </c>
    </row>
    <row r="59" spans="2:16" s="93" customFormat="1" ht="15.75" customHeight="1" x14ac:dyDescent="0.25">
      <c r="B59" s="144" t="s">
        <v>170</v>
      </c>
      <c r="C59" s="288">
        <v>100</v>
      </c>
      <c r="D59" s="288">
        <v>6</v>
      </c>
      <c r="E59" s="288">
        <v>45</v>
      </c>
      <c r="F59" s="288">
        <v>55</v>
      </c>
      <c r="G59" s="288">
        <v>2.5</v>
      </c>
      <c r="H59" s="159" t="s">
        <v>34</v>
      </c>
      <c r="I59" s="176">
        <f t="shared" ref="I59:I61" si="16">C59*C59*(D59+F59+D59+G59)/1000000</f>
        <v>0.69499999999999995</v>
      </c>
      <c r="J59" s="133" t="s">
        <v>32</v>
      </c>
      <c r="K59" s="288">
        <v>1</v>
      </c>
      <c r="L59" s="140">
        <f t="shared" ref="L59:L61" si="17">K59*I59</f>
        <v>0.69499999999999995</v>
      </c>
      <c r="M59" s="133" t="s">
        <v>32</v>
      </c>
      <c r="N59" s="344">
        <f>N58-L59</f>
        <v>13.676409999999992</v>
      </c>
      <c r="O59" s="145" t="s">
        <v>32</v>
      </c>
    </row>
    <row r="60" spans="2:16" s="93" customFormat="1" ht="15.75" customHeight="1" x14ac:dyDescent="0.25">
      <c r="B60" s="144" t="s">
        <v>171</v>
      </c>
      <c r="C60" s="288">
        <v>90</v>
      </c>
      <c r="D60" s="288">
        <v>5</v>
      </c>
      <c r="E60" s="288">
        <v>43</v>
      </c>
      <c r="F60" s="288">
        <v>52</v>
      </c>
      <c r="G60" s="288">
        <v>2.5</v>
      </c>
      <c r="H60" s="159" t="s">
        <v>34</v>
      </c>
      <c r="I60" s="176">
        <f t="shared" si="16"/>
        <v>0.52244999999999997</v>
      </c>
      <c r="J60" s="133" t="s">
        <v>32</v>
      </c>
      <c r="K60" s="288">
        <v>2</v>
      </c>
      <c r="L60" s="140">
        <f t="shared" si="17"/>
        <v>1.0448999999999999</v>
      </c>
      <c r="M60" s="133" t="s">
        <v>32</v>
      </c>
      <c r="N60" s="344">
        <f t="shared" ref="N60:N61" si="18">N59-L60</f>
        <v>12.631509999999992</v>
      </c>
      <c r="O60" s="145" t="s">
        <v>32</v>
      </c>
    </row>
    <row r="61" spans="2:16" s="93" customFormat="1" ht="16.5" thickBot="1" x14ac:dyDescent="0.3">
      <c r="B61" s="146" t="s">
        <v>172</v>
      </c>
      <c r="C61" s="289">
        <v>60</v>
      </c>
      <c r="D61" s="289">
        <v>5</v>
      </c>
      <c r="E61" s="289">
        <v>35</v>
      </c>
      <c r="F61" s="289">
        <v>40</v>
      </c>
      <c r="G61" s="289">
        <v>2.5</v>
      </c>
      <c r="H61" s="163" t="s">
        <v>34</v>
      </c>
      <c r="I61" s="177">
        <f t="shared" si="16"/>
        <v>0.189</v>
      </c>
      <c r="J61" s="147" t="s">
        <v>32</v>
      </c>
      <c r="K61" s="289">
        <v>1</v>
      </c>
      <c r="L61" s="149">
        <f t="shared" si="17"/>
        <v>0.189</v>
      </c>
      <c r="M61" s="147" t="s">
        <v>32</v>
      </c>
      <c r="N61" s="345">
        <f t="shared" si="18"/>
        <v>12.442509999999992</v>
      </c>
      <c r="O61" s="150" t="s">
        <v>32</v>
      </c>
    </row>
    <row r="62" spans="2:16" s="93" customFormat="1" x14ac:dyDescent="0.25">
      <c r="B62" s="166"/>
      <c r="C62" s="167"/>
      <c r="D62" s="168"/>
      <c r="E62" s="167"/>
      <c r="F62" s="169"/>
      <c r="G62" s="170"/>
      <c r="H62" s="170"/>
      <c r="I62" s="170"/>
      <c r="J62" s="166"/>
    </row>
    <row r="63" spans="2:16" s="93" customFormat="1" ht="16.5" thickBot="1" x14ac:dyDescent="0.3">
      <c r="B63" s="166"/>
      <c r="C63" s="167"/>
      <c r="D63" s="168"/>
      <c r="E63" s="167"/>
      <c r="F63" s="169"/>
      <c r="G63" s="170"/>
      <c r="H63" s="170"/>
      <c r="I63" s="170"/>
      <c r="J63" s="166"/>
    </row>
    <row r="64" spans="2:16" s="95" customFormat="1" ht="59.25" customHeight="1" x14ac:dyDescent="0.25">
      <c r="B64" s="348" t="s">
        <v>268</v>
      </c>
      <c r="C64" s="362" t="s">
        <v>183</v>
      </c>
      <c r="D64" s="362" t="s">
        <v>185</v>
      </c>
      <c r="E64" s="362" t="s">
        <v>184</v>
      </c>
      <c r="F64" s="350" t="s">
        <v>186</v>
      </c>
      <c r="G64" s="360" t="s">
        <v>34</v>
      </c>
      <c r="H64" s="350" t="s">
        <v>269</v>
      </c>
      <c r="I64" s="361" t="s">
        <v>32</v>
      </c>
      <c r="J64" s="350" t="s">
        <v>270</v>
      </c>
      <c r="K64" s="350" t="s">
        <v>271</v>
      </c>
      <c r="L64" s="350" t="s">
        <v>272</v>
      </c>
      <c r="M64" s="355" t="s">
        <v>255</v>
      </c>
      <c r="N64" s="356" t="s">
        <v>32</v>
      </c>
    </row>
    <row r="65" spans="1:23" s="93" customFormat="1" x14ac:dyDescent="0.25">
      <c r="B65" s="144" t="s">
        <v>179</v>
      </c>
      <c r="C65" s="300">
        <v>80</v>
      </c>
      <c r="D65" s="172">
        <f>C65</f>
        <v>80</v>
      </c>
      <c r="E65" s="300">
        <v>5</v>
      </c>
      <c r="F65" s="302">
        <v>2.5</v>
      </c>
      <c r="G65" s="159" t="s">
        <v>34</v>
      </c>
      <c r="H65" s="174">
        <f>C65*D65*(E65+F65+E65+F65)/1000000</f>
        <v>9.6000000000000002E-2</v>
      </c>
      <c r="I65" s="133" t="s">
        <v>32</v>
      </c>
      <c r="J65" s="288">
        <v>20</v>
      </c>
      <c r="K65" s="151">
        <f>J65/2</f>
        <v>10</v>
      </c>
      <c r="L65" s="139">
        <f>H65*K65</f>
        <v>0.96</v>
      </c>
      <c r="M65" s="344">
        <f>N61-L65</f>
        <v>11.482509999999991</v>
      </c>
      <c r="N65" s="145" t="s">
        <v>32</v>
      </c>
    </row>
    <row r="66" spans="1:23" x14ac:dyDescent="0.25">
      <c r="B66" s="144" t="s">
        <v>180</v>
      </c>
      <c r="C66" s="300">
        <v>100</v>
      </c>
      <c r="D66" s="172">
        <f t="shared" ref="D66:D68" si="19">C66</f>
        <v>100</v>
      </c>
      <c r="E66" s="300">
        <v>6</v>
      </c>
      <c r="F66" s="302">
        <v>2.5</v>
      </c>
      <c r="G66" s="159" t="s">
        <v>34</v>
      </c>
      <c r="H66" s="174">
        <f t="shared" ref="H66:H68" si="20">C66*D66*(E66+F66+E66+F66)/1000000</f>
        <v>0.17</v>
      </c>
      <c r="I66" s="133" t="s">
        <v>32</v>
      </c>
      <c r="J66" s="288">
        <v>10</v>
      </c>
      <c r="K66" s="151">
        <f t="shared" ref="K66:K68" si="21">J66/2</f>
        <v>5</v>
      </c>
      <c r="L66" s="139">
        <f t="shared" ref="L66:L68" si="22">H66*K66</f>
        <v>0.85000000000000009</v>
      </c>
      <c r="M66" s="344">
        <f>M65-L66</f>
        <v>10.632509999999991</v>
      </c>
      <c r="N66" s="145" t="s">
        <v>32</v>
      </c>
    </row>
    <row r="67" spans="1:23" x14ac:dyDescent="0.25">
      <c r="B67" s="144" t="s">
        <v>181</v>
      </c>
      <c r="C67" s="300">
        <v>90</v>
      </c>
      <c r="D67" s="172">
        <f t="shared" si="19"/>
        <v>90</v>
      </c>
      <c r="E67" s="300">
        <v>5</v>
      </c>
      <c r="F67" s="302">
        <v>2.5</v>
      </c>
      <c r="G67" s="159" t="s">
        <v>34</v>
      </c>
      <c r="H67" s="174">
        <f t="shared" si="20"/>
        <v>0.1215</v>
      </c>
      <c r="I67" s="133" t="s">
        <v>32</v>
      </c>
      <c r="J67" s="288">
        <v>16</v>
      </c>
      <c r="K67" s="151">
        <f t="shared" si="21"/>
        <v>8</v>
      </c>
      <c r="L67" s="139">
        <f t="shared" si="22"/>
        <v>0.97199999999999998</v>
      </c>
      <c r="M67" s="344">
        <f t="shared" ref="M67:M68" si="23">M66-L67</f>
        <v>9.6605099999999915</v>
      </c>
      <c r="N67" s="145" t="s">
        <v>32</v>
      </c>
    </row>
    <row r="68" spans="1:23" ht="16.5" thickBot="1" x14ac:dyDescent="0.3">
      <c r="B68" s="146" t="s">
        <v>182</v>
      </c>
      <c r="C68" s="301">
        <v>60</v>
      </c>
      <c r="D68" s="173">
        <f t="shared" si="19"/>
        <v>60</v>
      </c>
      <c r="E68" s="301">
        <v>5</v>
      </c>
      <c r="F68" s="303">
        <v>2.5</v>
      </c>
      <c r="G68" s="163" t="s">
        <v>34</v>
      </c>
      <c r="H68" s="175">
        <f t="shared" si="20"/>
        <v>5.3999999999999999E-2</v>
      </c>
      <c r="I68" s="147" t="s">
        <v>32</v>
      </c>
      <c r="J68" s="289">
        <v>8</v>
      </c>
      <c r="K68" s="164">
        <f t="shared" si="21"/>
        <v>4</v>
      </c>
      <c r="L68" s="148">
        <f t="shared" si="22"/>
        <v>0.216</v>
      </c>
      <c r="M68" s="345">
        <f t="shared" si="23"/>
        <v>9.4445099999999922</v>
      </c>
      <c r="N68" s="150" t="s">
        <v>32</v>
      </c>
    </row>
    <row r="69" spans="1:23" x14ac:dyDescent="0.25">
      <c r="B69" s="166"/>
      <c r="C69" s="166"/>
      <c r="D69" s="166"/>
      <c r="E69" s="166"/>
      <c r="F69" s="166"/>
      <c r="G69" s="166"/>
      <c r="H69" s="166"/>
      <c r="I69" s="166"/>
      <c r="J69" s="166"/>
    </row>
    <row r="70" spans="1:23" ht="16.5" thickBot="1" x14ac:dyDescent="0.3"/>
    <row r="71" spans="1:23" ht="60.75" customHeight="1" x14ac:dyDescent="0.25">
      <c r="B71" s="348" t="s">
        <v>273</v>
      </c>
      <c r="C71" s="350" t="s">
        <v>193</v>
      </c>
      <c r="D71" s="350" t="s">
        <v>194</v>
      </c>
      <c r="E71" s="350" t="s">
        <v>192</v>
      </c>
      <c r="F71" s="350" t="s">
        <v>191</v>
      </c>
      <c r="G71" s="360" t="s">
        <v>34</v>
      </c>
      <c r="H71" s="350" t="s">
        <v>274</v>
      </c>
      <c r="I71" s="361" t="s">
        <v>32</v>
      </c>
      <c r="J71" s="350" t="s">
        <v>275</v>
      </c>
      <c r="K71" s="350" t="s">
        <v>276</v>
      </c>
      <c r="L71" s="355" t="s">
        <v>255</v>
      </c>
      <c r="M71" s="356" t="s">
        <v>32</v>
      </c>
    </row>
    <row r="72" spans="1:23" x14ac:dyDescent="0.25">
      <c r="B72" s="144" t="s">
        <v>187</v>
      </c>
      <c r="C72" s="290">
        <v>40</v>
      </c>
      <c r="D72" s="133">
        <f>C72</f>
        <v>40</v>
      </c>
      <c r="E72" s="290">
        <v>50</v>
      </c>
      <c r="F72" s="290">
        <v>2.5</v>
      </c>
      <c r="G72" s="159" t="s">
        <v>34</v>
      </c>
      <c r="H72" s="176">
        <f>C72*D72*(E72+F72)/1000000</f>
        <v>8.4000000000000005E-2</v>
      </c>
      <c r="I72" s="133" t="s">
        <v>32</v>
      </c>
      <c r="J72" s="288">
        <v>10</v>
      </c>
      <c r="K72" s="140">
        <f>J72*H72</f>
        <v>0.84000000000000008</v>
      </c>
      <c r="L72" s="344">
        <f>M68-K72</f>
        <v>8.6045099999999923</v>
      </c>
      <c r="M72" s="145" t="s">
        <v>32</v>
      </c>
    </row>
    <row r="73" spans="1:23" x14ac:dyDescent="0.25">
      <c r="B73" s="144" t="s">
        <v>188</v>
      </c>
      <c r="C73" s="290">
        <v>45</v>
      </c>
      <c r="D73" s="133">
        <f t="shared" ref="D73:D75" si="24">C73</f>
        <v>45</v>
      </c>
      <c r="E73" s="290">
        <v>55</v>
      </c>
      <c r="F73" s="290">
        <v>2.5</v>
      </c>
      <c r="G73" s="159" t="s">
        <v>34</v>
      </c>
      <c r="H73" s="176">
        <f>C73*D73*(E73+F73)/1000000</f>
        <v>0.1164375</v>
      </c>
      <c r="I73" s="133" t="s">
        <v>32</v>
      </c>
      <c r="J73" s="288">
        <v>5</v>
      </c>
      <c r="K73" s="140">
        <f t="shared" ref="K73:K75" si="25">J73*H73</f>
        <v>0.58218749999999997</v>
      </c>
      <c r="L73" s="344">
        <f>L72-K73</f>
        <v>8.0223224999999925</v>
      </c>
      <c r="M73" s="145" t="s">
        <v>32</v>
      </c>
    </row>
    <row r="74" spans="1:23" x14ac:dyDescent="0.25">
      <c r="A74" s="132"/>
      <c r="B74" s="144" t="s">
        <v>189</v>
      </c>
      <c r="C74" s="290">
        <v>42</v>
      </c>
      <c r="D74" s="133">
        <f t="shared" si="24"/>
        <v>42</v>
      </c>
      <c r="E74" s="290">
        <v>50</v>
      </c>
      <c r="F74" s="290">
        <v>2.5</v>
      </c>
      <c r="G74" s="159" t="s">
        <v>34</v>
      </c>
      <c r="H74" s="176">
        <f>C74*D74*(E74+F74)/1000000</f>
        <v>9.2609999999999998E-2</v>
      </c>
      <c r="I74" s="133" t="s">
        <v>32</v>
      </c>
      <c r="J74" s="288">
        <v>8</v>
      </c>
      <c r="K74" s="140">
        <f t="shared" si="25"/>
        <v>0.74087999999999998</v>
      </c>
      <c r="L74" s="344">
        <f t="shared" ref="L74:L75" si="26">L73-K74</f>
        <v>7.2814424999999927</v>
      </c>
      <c r="M74" s="145" t="s">
        <v>32</v>
      </c>
    </row>
    <row r="75" spans="1:23" ht="16.5" thickBot="1" x14ac:dyDescent="0.3">
      <c r="A75" s="132"/>
      <c r="B75" s="146" t="s">
        <v>190</v>
      </c>
      <c r="C75" s="291">
        <v>35</v>
      </c>
      <c r="D75" s="147">
        <f t="shared" si="24"/>
        <v>35</v>
      </c>
      <c r="E75" s="291">
        <v>45</v>
      </c>
      <c r="F75" s="291">
        <v>2.5</v>
      </c>
      <c r="G75" s="163" t="s">
        <v>34</v>
      </c>
      <c r="H75" s="177">
        <f>C75*D75*(E75+F75)/1000000</f>
        <v>5.8187500000000003E-2</v>
      </c>
      <c r="I75" s="147" t="s">
        <v>32</v>
      </c>
      <c r="J75" s="289">
        <v>4</v>
      </c>
      <c r="K75" s="149">
        <f t="shared" si="25"/>
        <v>0.23275000000000001</v>
      </c>
      <c r="L75" s="345">
        <f t="shared" si="26"/>
        <v>7.0486924999999925</v>
      </c>
      <c r="M75" s="150" t="s">
        <v>32</v>
      </c>
    </row>
    <row r="76" spans="1:23" x14ac:dyDescent="0.25">
      <c r="A76" s="132"/>
      <c r="B76" s="132"/>
      <c r="C76" s="132"/>
      <c r="D76" s="128"/>
      <c r="E76" s="132"/>
      <c r="F76" s="132"/>
      <c r="G76" s="132"/>
      <c r="H76" s="132"/>
      <c r="I76" s="132"/>
    </row>
    <row r="77" spans="1:23" ht="16.5" thickBot="1" x14ac:dyDescent="0.3">
      <c r="A77" s="132"/>
      <c r="B77" s="132"/>
      <c r="C77" s="132"/>
      <c r="D77" s="132"/>
      <c r="E77" s="132"/>
      <c r="F77" s="132"/>
      <c r="G77" s="132"/>
      <c r="H77" s="132"/>
      <c r="I77" s="132"/>
    </row>
    <row r="78" spans="1:23" ht="84.75" customHeight="1" x14ac:dyDescent="0.25">
      <c r="A78" s="132"/>
      <c r="B78" s="363" t="s">
        <v>278</v>
      </c>
      <c r="C78" s="350" t="s">
        <v>183</v>
      </c>
      <c r="D78" s="350" t="s">
        <v>185</v>
      </c>
      <c r="E78" s="350" t="s">
        <v>184</v>
      </c>
      <c r="F78" s="350" t="s">
        <v>186</v>
      </c>
      <c r="G78" s="350" t="s">
        <v>193</v>
      </c>
      <c r="H78" s="350" t="s">
        <v>194</v>
      </c>
      <c r="I78" s="350" t="s">
        <v>192</v>
      </c>
      <c r="J78" s="350" t="s">
        <v>191</v>
      </c>
      <c r="K78" s="360" t="s">
        <v>34</v>
      </c>
      <c r="L78" s="350" t="s">
        <v>269</v>
      </c>
      <c r="M78" s="361" t="s">
        <v>32</v>
      </c>
      <c r="N78" s="350" t="s">
        <v>274</v>
      </c>
      <c r="O78" s="361" t="s">
        <v>32</v>
      </c>
      <c r="P78" s="350" t="s">
        <v>198</v>
      </c>
      <c r="Q78" s="361" t="s">
        <v>32</v>
      </c>
      <c r="R78" s="350" t="s">
        <v>270</v>
      </c>
      <c r="S78" s="350" t="s">
        <v>271</v>
      </c>
      <c r="T78" s="350" t="s">
        <v>275</v>
      </c>
      <c r="U78" s="350" t="s">
        <v>277</v>
      </c>
      <c r="V78" s="355" t="s">
        <v>255</v>
      </c>
      <c r="W78" s="356" t="s">
        <v>32</v>
      </c>
    </row>
    <row r="79" spans="1:23" x14ac:dyDescent="0.25">
      <c r="A79" s="132"/>
      <c r="B79" s="161" t="s">
        <v>199</v>
      </c>
      <c r="C79" s="300">
        <v>80</v>
      </c>
      <c r="D79" s="133">
        <f>C79</f>
        <v>80</v>
      </c>
      <c r="E79" s="300">
        <v>5</v>
      </c>
      <c r="F79" s="302">
        <v>2.5</v>
      </c>
      <c r="G79" s="290">
        <v>40</v>
      </c>
      <c r="H79" s="133">
        <f>G79</f>
        <v>40</v>
      </c>
      <c r="I79" s="290">
        <v>50</v>
      </c>
      <c r="J79" s="290">
        <v>2.5</v>
      </c>
      <c r="K79" s="159" t="s">
        <v>34</v>
      </c>
      <c r="L79" s="176">
        <f>C79*D79*(E79+F79+E79+F79)/1000000</f>
        <v>9.6000000000000002E-2</v>
      </c>
      <c r="M79" s="133" t="s">
        <v>32</v>
      </c>
      <c r="N79" s="176">
        <f>G79*H79*(I79+J79)/1000000</f>
        <v>8.4000000000000005E-2</v>
      </c>
      <c r="O79" s="133" t="s">
        <v>32</v>
      </c>
      <c r="P79" s="176">
        <f>L79+N79</f>
        <v>0.18</v>
      </c>
      <c r="Q79" s="133" t="s">
        <v>32</v>
      </c>
      <c r="R79" s="364">
        <v>20</v>
      </c>
      <c r="S79" s="133">
        <f>R79/2</f>
        <v>10</v>
      </c>
      <c r="T79" s="133">
        <f>S79</f>
        <v>10</v>
      </c>
      <c r="U79" s="139">
        <f>T79*P79</f>
        <v>1.7999999999999998</v>
      </c>
      <c r="V79" s="344">
        <f>L75-U79</f>
        <v>5.2486924999999927</v>
      </c>
      <c r="W79" s="145" t="s">
        <v>32</v>
      </c>
    </row>
    <row r="80" spans="1:23" x14ac:dyDescent="0.25">
      <c r="A80" s="132"/>
      <c r="B80" s="161" t="s">
        <v>200</v>
      </c>
      <c r="C80" s="300">
        <v>100</v>
      </c>
      <c r="D80" s="133">
        <f t="shared" ref="D80:D82" si="27">C80</f>
        <v>100</v>
      </c>
      <c r="E80" s="300">
        <v>6</v>
      </c>
      <c r="F80" s="302">
        <v>2.5</v>
      </c>
      <c r="G80" s="290">
        <v>45</v>
      </c>
      <c r="H80" s="133">
        <f t="shared" ref="H80:H82" si="28">G80</f>
        <v>45</v>
      </c>
      <c r="I80" s="290">
        <v>55</v>
      </c>
      <c r="J80" s="290">
        <v>2.5</v>
      </c>
      <c r="K80" s="159" t="s">
        <v>34</v>
      </c>
      <c r="L80" s="176">
        <f t="shared" ref="L80:L82" si="29">C80*D80*(E80+F80+E80+F80)/1000000</f>
        <v>0.17</v>
      </c>
      <c r="M80" s="133" t="s">
        <v>32</v>
      </c>
      <c r="N80" s="176">
        <f t="shared" ref="N80:N82" si="30">G80*H80*(I80+J80)/1000000</f>
        <v>0.1164375</v>
      </c>
      <c r="O80" s="133" t="s">
        <v>32</v>
      </c>
      <c r="P80" s="176">
        <f t="shared" ref="P80:P82" si="31">L80+N80</f>
        <v>0.28643750000000001</v>
      </c>
      <c r="Q80" s="133" t="s">
        <v>32</v>
      </c>
      <c r="R80" s="364">
        <v>10</v>
      </c>
      <c r="S80" s="133">
        <f t="shared" ref="S80:S82" si="32">R80/2</f>
        <v>5</v>
      </c>
      <c r="T80" s="133">
        <f t="shared" ref="T80:T82" si="33">S80</f>
        <v>5</v>
      </c>
      <c r="U80" s="139">
        <f t="shared" ref="U80:U82" si="34">T80*P80</f>
        <v>1.4321874999999999</v>
      </c>
      <c r="V80" s="344">
        <f>V79-U80</f>
        <v>3.8165049999999927</v>
      </c>
      <c r="W80" s="145" t="s">
        <v>32</v>
      </c>
    </row>
    <row r="81" spans="1:23" s="132" customFormat="1" ht="15.75" customHeight="1" x14ac:dyDescent="0.25">
      <c r="B81" s="161" t="s">
        <v>201</v>
      </c>
      <c r="C81" s="300">
        <v>90</v>
      </c>
      <c r="D81" s="133">
        <f t="shared" si="27"/>
        <v>90</v>
      </c>
      <c r="E81" s="300">
        <v>5</v>
      </c>
      <c r="F81" s="302">
        <v>2.5</v>
      </c>
      <c r="G81" s="290">
        <v>42</v>
      </c>
      <c r="H81" s="133">
        <f t="shared" si="28"/>
        <v>42</v>
      </c>
      <c r="I81" s="290">
        <v>50</v>
      </c>
      <c r="J81" s="290">
        <v>2.5</v>
      </c>
      <c r="K81" s="159" t="s">
        <v>34</v>
      </c>
      <c r="L81" s="176">
        <f t="shared" si="29"/>
        <v>0.1215</v>
      </c>
      <c r="M81" s="133" t="s">
        <v>32</v>
      </c>
      <c r="N81" s="176">
        <f t="shared" si="30"/>
        <v>9.2609999999999998E-2</v>
      </c>
      <c r="O81" s="133" t="s">
        <v>32</v>
      </c>
      <c r="P81" s="176">
        <f t="shared" si="31"/>
        <v>0.21410999999999999</v>
      </c>
      <c r="Q81" s="133" t="s">
        <v>32</v>
      </c>
      <c r="R81" s="364">
        <v>16</v>
      </c>
      <c r="S81" s="133">
        <f t="shared" si="32"/>
        <v>8</v>
      </c>
      <c r="T81" s="133">
        <f t="shared" si="33"/>
        <v>8</v>
      </c>
      <c r="U81" s="139">
        <f t="shared" si="34"/>
        <v>1.71288</v>
      </c>
      <c r="V81" s="344">
        <f t="shared" ref="V81:V82" si="35">V80-U81</f>
        <v>2.103624999999993</v>
      </c>
      <c r="W81" s="145" t="s">
        <v>32</v>
      </c>
    </row>
    <row r="82" spans="1:23" s="132" customFormat="1" ht="15.75" customHeight="1" thickBot="1" x14ac:dyDescent="0.3">
      <c r="B82" s="162" t="s">
        <v>202</v>
      </c>
      <c r="C82" s="301">
        <v>60</v>
      </c>
      <c r="D82" s="147">
        <f t="shared" si="27"/>
        <v>60</v>
      </c>
      <c r="E82" s="301">
        <v>5</v>
      </c>
      <c r="F82" s="303">
        <v>2.5</v>
      </c>
      <c r="G82" s="291">
        <v>35</v>
      </c>
      <c r="H82" s="147">
        <f t="shared" si="28"/>
        <v>35</v>
      </c>
      <c r="I82" s="291">
        <v>45</v>
      </c>
      <c r="J82" s="291">
        <v>2.5</v>
      </c>
      <c r="K82" s="163" t="s">
        <v>34</v>
      </c>
      <c r="L82" s="177">
        <f t="shared" si="29"/>
        <v>5.3999999999999999E-2</v>
      </c>
      <c r="M82" s="147" t="s">
        <v>32</v>
      </c>
      <c r="N82" s="177">
        <f t="shared" si="30"/>
        <v>5.8187500000000003E-2</v>
      </c>
      <c r="O82" s="147" t="s">
        <v>32</v>
      </c>
      <c r="P82" s="177">
        <f t="shared" si="31"/>
        <v>0.1121875</v>
      </c>
      <c r="Q82" s="147" t="s">
        <v>32</v>
      </c>
      <c r="R82" s="365">
        <v>8</v>
      </c>
      <c r="S82" s="147">
        <f t="shared" si="32"/>
        <v>4</v>
      </c>
      <c r="T82" s="147">
        <f t="shared" si="33"/>
        <v>4</v>
      </c>
      <c r="U82" s="148">
        <f t="shared" si="34"/>
        <v>0.44874999999999998</v>
      </c>
      <c r="V82" s="345">
        <f t="shared" si="35"/>
        <v>1.654874999999993</v>
      </c>
      <c r="W82" s="150" t="s">
        <v>32</v>
      </c>
    </row>
    <row r="83" spans="1:23" s="132" customFormat="1" ht="15.75" customHeight="1" x14ac:dyDescent="0.25"/>
    <row r="84" spans="1:23" s="132" customFormat="1" ht="15.75" customHeight="1" thickBot="1" x14ac:dyDescent="0.3"/>
    <row r="85" spans="1:23" s="258" customFormat="1" ht="64.5" customHeight="1" x14ac:dyDescent="0.25">
      <c r="B85" s="366" t="s">
        <v>279</v>
      </c>
      <c r="C85" s="367" t="s">
        <v>239</v>
      </c>
      <c r="D85" s="368" t="s">
        <v>240</v>
      </c>
      <c r="E85" s="368" t="s">
        <v>241</v>
      </c>
      <c r="F85" s="367" t="s">
        <v>243</v>
      </c>
      <c r="G85" s="360" t="s">
        <v>34</v>
      </c>
      <c r="H85" s="368" t="s">
        <v>242</v>
      </c>
      <c r="I85" s="361" t="s">
        <v>32</v>
      </c>
      <c r="J85" s="368" t="s">
        <v>280</v>
      </c>
      <c r="K85" s="350" t="s">
        <v>281</v>
      </c>
      <c r="L85" s="355" t="s">
        <v>255</v>
      </c>
      <c r="M85" s="356" t="s">
        <v>32</v>
      </c>
      <c r="N85" s="259"/>
      <c r="O85" s="260"/>
      <c r="P85" s="259"/>
    </row>
    <row r="86" spans="1:23" ht="15.75" customHeight="1" x14ac:dyDescent="0.25">
      <c r="B86" s="254" t="s">
        <v>235</v>
      </c>
      <c r="C86" s="288">
        <v>50</v>
      </c>
      <c r="D86" s="288">
        <v>60</v>
      </c>
      <c r="E86" s="288">
        <v>4</v>
      </c>
      <c r="F86" s="288">
        <v>5</v>
      </c>
      <c r="G86" s="159" t="s">
        <v>34</v>
      </c>
      <c r="H86" s="263">
        <f>C86*D86*(E86+F86)/1000000</f>
        <v>2.7E-2</v>
      </c>
      <c r="I86" s="133" t="s">
        <v>32</v>
      </c>
      <c r="J86" s="288">
        <v>6</v>
      </c>
      <c r="K86" s="261">
        <f>H86*J86</f>
        <v>0.16200000000000001</v>
      </c>
      <c r="L86" s="344">
        <f>V82-K86</f>
        <v>1.4928749999999931</v>
      </c>
      <c r="M86" s="145" t="s">
        <v>32</v>
      </c>
      <c r="N86" s="235"/>
      <c r="O86" s="98"/>
      <c r="P86" s="235"/>
    </row>
    <row r="87" spans="1:23" ht="15.75" customHeight="1" x14ac:dyDescent="0.25">
      <c r="B87" s="254" t="s">
        <v>236</v>
      </c>
      <c r="C87" s="288">
        <v>35</v>
      </c>
      <c r="D87" s="288">
        <v>120</v>
      </c>
      <c r="E87" s="288">
        <v>4</v>
      </c>
      <c r="F87" s="288">
        <v>2.5</v>
      </c>
      <c r="G87" s="159" t="s">
        <v>34</v>
      </c>
      <c r="H87" s="263">
        <f t="shared" ref="H87:H89" si="36">C87*D87*(E87+F87)/1000000</f>
        <v>2.7300000000000001E-2</v>
      </c>
      <c r="I87" s="133" t="s">
        <v>32</v>
      </c>
      <c r="J87" s="288">
        <v>20</v>
      </c>
      <c r="K87" s="261">
        <f t="shared" ref="K87:K89" si="37">H87*J87</f>
        <v>0.54600000000000004</v>
      </c>
      <c r="L87" s="344">
        <f>L86-K87</f>
        <v>0.94687499999999303</v>
      </c>
      <c r="M87" s="145" t="s">
        <v>32</v>
      </c>
      <c r="N87" s="235"/>
      <c r="O87" s="98"/>
      <c r="P87" s="235"/>
    </row>
    <row r="88" spans="1:23" ht="15.75" customHeight="1" x14ac:dyDescent="0.25">
      <c r="B88" s="254" t="s">
        <v>237</v>
      </c>
      <c r="C88" s="288">
        <v>30</v>
      </c>
      <c r="D88" s="288">
        <v>80</v>
      </c>
      <c r="E88" s="288">
        <v>4</v>
      </c>
      <c r="F88" s="288">
        <v>2.5</v>
      </c>
      <c r="G88" s="159" t="s">
        <v>34</v>
      </c>
      <c r="H88" s="263">
        <f t="shared" si="36"/>
        <v>1.5599999999999999E-2</v>
      </c>
      <c r="I88" s="133" t="s">
        <v>32</v>
      </c>
      <c r="J88" s="288">
        <v>20</v>
      </c>
      <c r="K88" s="261">
        <f t="shared" si="37"/>
        <v>0.312</v>
      </c>
      <c r="L88" s="344">
        <f t="shared" ref="L88:L89" si="38">L87-K88</f>
        <v>0.63487499999999297</v>
      </c>
      <c r="M88" s="145" t="s">
        <v>32</v>
      </c>
      <c r="N88" s="235"/>
      <c r="O88" s="98"/>
      <c r="P88" s="235"/>
    </row>
    <row r="89" spans="1:23" ht="15.75" customHeight="1" thickBot="1" x14ac:dyDescent="0.3">
      <c r="B89" s="255" t="s">
        <v>238</v>
      </c>
      <c r="C89" s="289">
        <v>20</v>
      </c>
      <c r="D89" s="289">
        <v>80</v>
      </c>
      <c r="E89" s="289">
        <v>4</v>
      </c>
      <c r="F89" s="289">
        <v>2.5</v>
      </c>
      <c r="G89" s="163" t="s">
        <v>34</v>
      </c>
      <c r="H89" s="264">
        <f t="shared" si="36"/>
        <v>1.04E-2</v>
      </c>
      <c r="I89" s="147" t="s">
        <v>32</v>
      </c>
      <c r="J89" s="289">
        <v>30</v>
      </c>
      <c r="K89" s="262">
        <f t="shared" si="37"/>
        <v>0.312</v>
      </c>
      <c r="L89" s="345">
        <f t="shared" si="38"/>
        <v>0.32287499999999297</v>
      </c>
      <c r="M89" s="150" t="s">
        <v>32</v>
      </c>
      <c r="N89" s="235"/>
      <c r="O89" s="98"/>
      <c r="P89" s="235"/>
    </row>
    <row r="90" spans="1:23" ht="15.75" customHeight="1" x14ac:dyDescent="0.25">
      <c r="B90" s="253"/>
      <c r="C90" s="253"/>
      <c r="D90" s="95"/>
      <c r="E90" s="155"/>
      <c r="F90" s="155"/>
      <c r="G90" s="155"/>
      <c r="H90" s="256"/>
      <c r="I90" s="95"/>
      <c r="J90" s="95"/>
      <c r="K90" s="234"/>
      <c r="L90" s="95"/>
      <c r="M90" s="95"/>
      <c r="N90" s="235"/>
      <c r="O90" s="98"/>
      <c r="P90" s="235"/>
    </row>
    <row r="91" spans="1:23" ht="15.75" customHeight="1" thickBot="1" x14ac:dyDescent="0.3">
      <c r="B91" s="253"/>
      <c r="C91" s="253"/>
      <c r="D91" s="95"/>
      <c r="E91" s="155"/>
      <c r="F91" s="155"/>
      <c r="G91" s="155"/>
      <c r="H91" s="256"/>
      <c r="I91" s="95"/>
      <c r="J91" s="95"/>
      <c r="K91" s="234"/>
      <c r="L91" s="95"/>
      <c r="M91" s="95"/>
      <c r="N91" s="235"/>
      <c r="O91" s="98"/>
      <c r="P91" s="235"/>
    </row>
    <row r="92" spans="1:23" ht="65.25" customHeight="1" x14ac:dyDescent="0.25">
      <c r="A92" s="235" t="s">
        <v>244</v>
      </c>
      <c r="B92" s="371" t="s">
        <v>282</v>
      </c>
      <c r="C92" s="372" t="s">
        <v>239</v>
      </c>
      <c r="D92" s="373" t="s">
        <v>240</v>
      </c>
      <c r="E92" s="373" t="s">
        <v>241</v>
      </c>
      <c r="F92" s="373" t="s">
        <v>245</v>
      </c>
      <c r="G92" s="358" t="s">
        <v>34</v>
      </c>
      <c r="H92" s="373" t="s">
        <v>246</v>
      </c>
      <c r="I92" s="340" t="s">
        <v>32</v>
      </c>
      <c r="J92" s="373" t="s">
        <v>280</v>
      </c>
      <c r="K92" s="341" t="s">
        <v>281</v>
      </c>
      <c r="L92" s="342" t="s">
        <v>255</v>
      </c>
      <c r="M92" s="143" t="s">
        <v>32</v>
      </c>
      <c r="P92" s="235"/>
    </row>
    <row r="93" spans="1:23" ht="15.75" customHeight="1" x14ac:dyDescent="0.25">
      <c r="B93" s="254" t="s">
        <v>235</v>
      </c>
      <c r="C93" s="288">
        <v>20</v>
      </c>
      <c r="D93" s="288">
        <v>80</v>
      </c>
      <c r="E93" s="288">
        <v>7</v>
      </c>
      <c r="F93" s="288">
        <v>15</v>
      </c>
      <c r="G93" s="159" t="s">
        <v>34</v>
      </c>
      <c r="H93" s="263">
        <f>(C93)*(D93)*(E93+F93)/1000000</f>
        <v>3.5200000000000002E-2</v>
      </c>
      <c r="I93" s="133" t="s">
        <v>32</v>
      </c>
      <c r="J93" s="288">
        <v>2</v>
      </c>
      <c r="K93" s="369">
        <f>H93*J93</f>
        <v>7.0400000000000004E-2</v>
      </c>
      <c r="L93" s="344">
        <f>L89-K93</f>
        <v>0.25247499999999296</v>
      </c>
      <c r="M93" s="145" t="s">
        <v>32</v>
      </c>
      <c r="P93" s="235"/>
    </row>
    <row r="94" spans="1:23" ht="15.75" customHeight="1" x14ac:dyDescent="0.25">
      <c r="B94" s="254" t="s">
        <v>236</v>
      </c>
      <c r="C94" s="288">
        <v>30</v>
      </c>
      <c r="D94" s="288">
        <v>80</v>
      </c>
      <c r="E94" s="288">
        <v>4</v>
      </c>
      <c r="F94" s="288">
        <v>15</v>
      </c>
      <c r="G94" s="159" t="s">
        <v>34</v>
      </c>
      <c r="H94" s="263">
        <f t="shared" ref="H94:H96" si="39">(C94)*(D94)*(E94+F94)/1000000</f>
        <v>4.5600000000000002E-2</v>
      </c>
      <c r="I94" s="133" t="s">
        <v>32</v>
      </c>
      <c r="J94" s="288">
        <v>1</v>
      </c>
      <c r="K94" s="369">
        <f>H94*J94</f>
        <v>4.5600000000000002E-2</v>
      </c>
      <c r="L94" s="344">
        <f>L93-K94</f>
        <v>0.20687499999999295</v>
      </c>
      <c r="M94" s="145" t="s">
        <v>32</v>
      </c>
      <c r="P94" s="235"/>
    </row>
    <row r="95" spans="1:23" ht="15.75" customHeight="1" x14ac:dyDescent="0.25">
      <c r="B95" s="254" t="s">
        <v>237</v>
      </c>
      <c r="C95" s="288">
        <v>50</v>
      </c>
      <c r="D95" s="288">
        <v>60</v>
      </c>
      <c r="E95" s="288">
        <v>4</v>
      </c>
      <c r="F95" s="288">
        <v>15</v>
      </c>
      <c r="G95" s="159" t="s">
        <v>34</v>
      </c>
      <c r="H95" s="263">
        <f t="shared" si="39"/>
        <v>5.7000000000000002E-2</v>
      </c>
      <c r="I95" s="133" t="s">
        <v>32</v>
      </c>
      <c r="J95" s="288">
        <v>2</v>
      </c>
      <c r="K95" s="369">
        <f>H95*J95</f>
        <v>0.114</v>
      </c>
      <c r="L95" s="344">
        <f>L94-K95</f>
        <v>9.2874999999992949E-2</v>
      </c>
      <c r="M95" s="145" t="s">
        <v>32</v>
      </c>
      <c r="P95" s="235"/>
    </row>
    <row r="96" spans="1:23" ht="15.75" customHeight="1" thickBot="1" x14ac:dyDescent="0.3">
      <c r="B96" s="255" t="s">
        <v>238</v>
      </c>
      <c r="C96" s="288">
        <v>35</v>
      </c>
      <c r="D96" s="288">
        <v>120</v>
      </c>
      <c r="E96" s="288">
        <v>4</v>
      </c>
      <c r="F96" s="288">
        <v>15</v>
      </c>
      <c r="G96" s="163" t="s">
        <v>34</v>
      </c>
      <c r="H96" s="263">
        <f t="shared" si="39"/>
        <v>7.9799999999999996E-2</v>
      </c>
      <c r="I96" s="147" t="s">
        <v>32</v>
      </c>
      <c r="J96" s="289">
        <v>1</v>
      </c>
      <c r="K96" s="370">
        <f>H96*J96</f>
        <v>7.9799999999999996E-2</v>
      </c>
      <c r="L96" s="344">
        <f>L95-K96</f>
        <v>1.3074999999992953E-2</v>
      </c>
      <c r="M96" s="150" t="s">
        <v>32</v>
      </c>
      <c r="P96" s="235"/>
    </row>
    <row r="97" spans="1:17" ht="15.75" customHeight="1" x14ac:dyDescent="0.25">
      <c r="B97" s="132" t="s">
        <v>139</v>
      </c>
      <c r="C97" s="132"/>
      <c r="D97" s="132"/>
      <c r="E97" s="257"/>
      <c r="F97" s="257"/>
      <c r="G97" s="257"/>
      <c r="H97" s="132"/>
      <c r="I97" s="132"/>
      <c r="J97" s="132"/>
      <c r="K97" s="132"/>
      <c r="L97" s="132"/>
      <c r="M97" s="132"/>
      <c r="N97" s="132"/>
      <c r="O97" s="132"/>
      <c r="P97" s="132"/>
      <c r="Q97" s="132"/>
    </row>
    <row r="98" spans="1:17" x14ac:dyDescent="0.25">
      <c r="A98" s="216"/>
      <c r="B98" s="216"/>
      <c r="C98" s="216"/>
      <c r="D98" s="216"/>
      <c r="E98" s="216"/>
      <c r="F98" s="216"/>
      <c r="G98" s="216"/>
      <c r="H98" s="216"/>
      <c r="I98" s="216"/>
      <c r="J98" s="216"/>
    </row>
    <row r="99" spans="1:17" x14ac:dyDescent="0.25">
      <c r="A99" s="216"/>
      <c r="B99" s="216"/>
      <c r="C99" s="33"/>
      <c r="D99" s="33"/>
      <c r="E99" s="33"/>
      <c r="F99" s="33"/>
      <c r="G99" s="216"/>
      <c r="H99" s="216"/>
      <c r="I99" s="216"/>
      <c r="J99" s="216"/>
    </row>
    <row r="100" spans="1:17" x14ac:dyDescent="0.25">
      <c r="A100" s="216"/>
      <c r="B100" s="216"/>
      <c r="C100" s="216"/>
      <c r="D100" s="216"/>
      <c r="E100" s="216"/>
      <c r="F100" s="216"/>
      <c r="G100" s="216"/>
      <c r="H100" s="216"/>
      <c r="I100" s="216"/>
      <c r="J100" s="216"/>
    </row>
    <row r="101" spans="1:17" x14ac:dyDescent="0.25">
      <c r="A101" s="216"/>
      <c r="B101" s="216"/>
      <c r="C101" s="216"/>
      <c r="D101" s="216"/>
      <c r="E101" s="216"/>
      <c r="F101" s="216"/>
      <c r="G101" s="216"/>
      <c r="H101" s="216"/>
      <c r="I101" s="216"/>
      <c r="J101" s="216"/>
    </row>
    <row r="102" spans="1:17" x14ac:dyDescent="0.25">
      <c r="A102" s="216"/>
      <c r="B102" s="216"/>
      <c r="C102" s="216"/>
      <c r="D102" s="216"/>
      <c r="E102" s="216"/>
      <c r="F102" s="216"/>
      <c r="G102" s="216"/>
      <c r="H102" s="216"/>
      <c r="I102" s="216"/>
      <c r="J102" s="216"/>
    </row>
    <row r="103" spans="1:17" x14ac:dyDescent="0.25">
      <c r="A103" s="216"/>
      <c r="B103" s="216"/>
      <c r="C103" s="216"/>
      <c r="D103" s="216"/>
      <c r="E103" s="216"/>
      <c r="F103" s="216"/>
      <c r="G103" s="216"/>
      <c r="H103" s="216"/>
      <c r="I103" s="216"/>
      <c r="J103" s="216"/>
    </row>
    <row r="104" spans="1:17" x14ac:dyDescent="0.25">
      <c r="A104" s="216"/>
      <c r="B104" s="216"/>
      <c r="C104" s="216"/>
      <c r="D104" s="216"/>
      <c r="E104" s="216"/>
      <c r="F104" s="216"/>
      <c r="G104" s="216"/>
      <c r="H104" s="216"/>
      <c r="I104" s="216"/>
      <c r="J104" s="216"/>
    </row>
    <row r="105" spans="1:17" x14ac:dyDescent="0.25">
      <c r="A105" s="216"/>
      <c r="B105" s="216"/>
      <c r="C105" s="216"/>
      <c r="D105" s="216"/>
      <c r="E105" s="216"/>
      <c r="F105" s="216"/>
      <c r="G105" s="216"/>
      <c r="H105" s="216"/>
      <c r="I105" s="216"/>
      <c r="J105" s="216"/>
    </row>
    <row r="106" spans="1:17" x14ac:dyDescent="0.25">
      <c r="A106" s="216"/>
      <c r="B106" s="216"/>
      <c r="C106" s="216"/>
      <c r="D106" s="216"/>
      <c r="E106" s="216"/>
      <c r="F106" s="216"/>
      <c r="G106" s="216"/>
      <c r="H106" s="216"/>
      <c r="I106" s="216"/>
      <c r="J106" s="216"/>
    </row>
    <row r="107" spans="1:17" x14ac:dyDescent="0.25">
      <c r="A107" s="216"/>
      <c r="B107" s="216"/>
      <c r="C107" s="216"/>
      <c r="D107" s="216"/>
      <c r="E107" s="216"/>
      <c r="F107" s="216"/>
      <c r="G107" s="216"/>
      <c r="H107" s="216"/>
      <c r="I107" s="216"/>
      <c r="J107" s="216"/>
    </row>
    <row r="108" spans="1:17" x14ac:dyDescent="0.25">
      <c r="A108" s="216"/>
      <c r="B108" s="216"/>
      <c r="C108" s="216"/>
      <c r="D108" s="216"/>
      <c r="E108" s="216"/>
      <c r="F108" s="216"/>
      <c r="G108" s="216"/>
      <c r="H108" s="216"/>
      <c r="I108" s="216"/>
      <c r="J108" s="216"/>
    </row>
    <row r="109" spans="1:17" x14ac:dyDescent="0.25">
      <c r="A109" s="216"/>
      <c r="B109" s="216"/>
      <c r="C109" s="216"/>
      <c r="D109" s="216"/>
      <c r="E109" s="216"/>
      <c r="F109" s="216"/>
      <c r="G109" s="216"/>
      <c r="H109" s="216"/>
      <c r="I109" s="216"/>
      <c r="J109" s="216"/>
    </row>
    <row r="110" spans="1:17" x14ac:dyDescent="0.25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</row>
    <row r="111" spans="1:17" x14ac:dyDescent="0.25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</row>
    <row r="112" spans="1:17" x14ac:dyDescent="0.25">
      <c r="A112" s="216"/>
      <c r="B112" s="216"/>
      <c r="C112" s="216"/>
      <c r="D112" s="216"/>
      <c r="E112" s="216"/>
      <c r="F112" s="216"/>
      <c r="G112" s="216"/>
      <c r="H112" s="216"/>
      <c r="I112" s="216"/>
      <c r="J112" s="216"/>
    </row>
    <row r="113" spans="1:10" x14ac:dyDescent="0.25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</row>
    <row r="114" spans="1:10" x14ac:dyDescent="0.25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</row>
    <row r="115" spans="1:10" x14ac:dyDescent="0.25">
      <c r="A115" s="216"/>
      <c r="B115" s="216"/>
      <c r="C115" s="216"/>
      <c r="D115" s="216"/>
      <c r="E115" s="216"/>
      <c r="F115" s="216"/>
      <c r="G115" s="216"/>
      <c r="H115" s="216"/>
      <c r="I115" s="216"/>
      <c r="J115" s="216"/>
    </row>
    <row r="116" spans="1:10" x14ac:dyDescent="0.25">
      <c r="A116" s="216"/>
      <c r="B116" s="216"/>
      <c r="C116" s="216"/>
      <c r="D116" s="216"/>
      <c r="E116" s="216"/>
      <c r="F116" s="216"/>
      <c r="G116" s="216"/>
      <c r="H116" s="216"/>
      <c r="I116" s="216"/>
      <c r="J116" s="216"/>
    </row>
    <row r="117" spans="1:10" x14ac:dyDescent="0.25">
      <c r="A117" s="216"/>
      <c r="B117" s="216"/>
      <c r="C117" s="216"/>
      <c r="D117" s="216"/>
      <c r="E117" s="216"/>
      <c r="F117" s="216"/>
      <c r="G117" s="216"/>
      <c r="H117" s="216"/>
      <c r="I117" s="216"/>
      <c r="J117" s="216"/>
    </row>
    <row r="118" spans="1:10" x14ac:dyDescent="0.25">
      <c r="A118" s="216"/>
      <c r="B118" s="216"/>
      <c r="C118" s="216"/>
      <c r="D118" s="216"/>
      <c r="E118" s="216"/>
      <c r="F118" s="216"/>
      <c r="G118" s="216"/>
      <c r="H118" s="216"/>
      <c r="I118" s="216"/>
      <c r="J118" s="216"/>
    </row>
    <row r="119" spans="1:10" x14ac:dyDescent="0.25">
      <c r="A119" s="216"/>
      <c r="B119" s="216"/>
      <c r="C119" s="216"/>
      <c r="D119" s="216"/>
      <c r="E119" s="216"/>
      <c r="F119" s="216"/>
      <c r="G119" s="216"/>
      <c r="H119" s="216"/>
      <c r="I119" s="216"/>
      <c r="J119" s="216"/>
    </row>
    <row r="120" spans="1:10" x14ac:dyDescent="0.25">
      <c r="A120" s="216"/>
      <c r="B120" s="216"/>
      <c r="C120" s="216"/>
      <c r="D120" s="216"/>
      <c r="E120" s="216"/>
      <c r="F120" s="216"/>
      <c r="G120" s="216"/>
      <c r="H120" s="216"/>
      <c r="I120" s="216"/>
      <c r="J120" s="216"/>
    </row>
    <row r="121" spans="1:10" x14ac:dyDescent="0.25">
      <c r="A121" s="216"/>
      <c r="B121" s="216"/>
      <c r="C121" s="216"/>
      <c r="D121" s="216"/>
      <c r="E121" s="216"/>
      <c r="F121" s="216"/>
      <c r="G121" s="216"/>
      <c r="H121" s="216"/>
      <c r="I121" s="216"/>
      <c r="J121" s="216"/>
    </row>
    <row r="122" spans="1:10" x14ac:dyDescent="0.25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</row>
    <row r="123" spans="1:10" x14ac:dyDescent="0.25">
      <c r="A123" s="216"/>
      <c r="B123" s="216"/>
      <c r="C123" s="216"/>
      <c r="D123" s="216"/>
      <c r="E123" s="216"/>
      <c r="F123" s="216"/>
      <c r="G123" s="216"/>
      <c r="H123" s="216"/>
      <c r="I123" s="216"/>
      <c r="J123" s="216"/>
    </row>
    <row r="124" spans="1:10" x14ac:dyDescent="0.25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</row>
    <row r="125" spans="1:10" x14ac:dyDescent="0.25">
      <c r="A125" s="216"/>
      <c r="B125" s="216"/>
      <c r="C125" s="216"/>
      <c r="D125" s="216"/>
      <c r="E125" s="216"/>
      <c r="F125" s="216"/>
      <c r="G125" s="216"/>
      <c r="H125" s="216"/>
      <c r="I125" s="216"/>
      <c r="J125" s="216"/>
    </row>
    <row r="126" spans="1:10" x14ac:dyDescent="0.25">
      <c r="A126" s="216"/>
      <c r="B126" s="216"/>
      <c r="C126" s="216"/>
      <c r="D126" s="216"/>
      <c r="E126" s="216"/>
      <c r="F126" s="216"/>
      <c r="G126" s="216"/>
      <c r="H126" s="216"/>
      <c r="I126" s="216"/>
      <c r="J126" s="216"/>
    </row>
    <row r="127" spans="1:10" x14ac:dyDescent="0.25">
      <c r="A127" s="216"/>
      <c r="B127" s="216"/>
      <c r="C127" s="216"/>
      <c r="D127" s="216"/>
      <c r="E127" s="216"/>
      <c r="F127" s="216"/>
      <c r="G127" s="216"/>
      <c r="H127" s="216"/>
      <c r="I127" s="216"/>
      <c r="J127" s="216"/>
    </row>
    <row r="128" spans="1:10" x14ac:dyDescent="0.25">
      <c r="A128" s="216"/>
      <c r="B128" s="216"/>
      <c r="C128" s="216"/>
      <c r="D128" s="216"/>
      <c r="E128" s="216"/>
      <c r="F128" s="216"/>
      <c r="G128" s="216"/>
      <c r="H128" s="216"/>
      <c r="I128" s="216"/>
      <c r="J128" s="216"/>
    </row>
    <row r="129" spans="1:10" x14ac:dyDescent="0.25">
      <c r="A129" s="216"/>
      <c r="B129" s="216"/>
      <c r="C129" s="216"/>
      <c r="D129" s="216"/>
      <c r="E129" s="216"/>
      <c r="F129" s="216"/>
      <c r="G129" s="216"/>
      <c r="H129" s="216"/>
      <c r="I129" s="216"/>
      <c r="J129" s="216"/>
    </row>
    <row r="130" spans="1:10" x14ac:dyDescent="0.25">
      <c r="A130" s="216"/>
      <c r="B130" s="216"/>
      <c r="C130" s="216"/>
      <c r="D130" s="216"/>
      <c r="E130" s="216"/>
      <c r="F130" s="216"/>
      <c r="G130" s="216"/>
      <c r="H130" s="216"/>
      <c r="I130" s="216"/>
      <c r="J130" s="216"/>
    </row>
    <row r="131" spans="1:10" x14ac:dyDescent="0.25">
      <c r="A131" s="216"/>
      <c r="B131" s="216"/>
      <c r="C131" s="216"/>
      <c r="D131" s="216"/>
      <c r="E131" s="216"/>
      <c r="F131" s="216"/>
      <c r="G131" s="216"/>
      <c r="H131" s="216"/>
      <c r="I131" s="216"/>
      <c r="J131" s="216"/>
    </row>
  </sheetData>
  <mergeCells count="16">
    <mergeCell ref="B6:I6"/>
    <mergeCell ref="B16:C16"/>
    <mergeCell ref="B9:B11"/>
    <mergeCell ref="B12:C12"/>
    <mergeCell ref="B13:C13"/>
    <mergeCell ref="B14:C14"/>
    <mergeCell ref="B23:C23"/>
    <mergeCell ref="B24:C24"/>
    <mergeCell ref="B25:C25"/>
    <mergeCell ref="B26:C26"/>
    <mergeCell ref="B7:K7"/>
    <mergeCell ref="B17:C17"/>
    <mergeCell ref="B19:C19"/>
    <mergeCell ref="B20:C20"/>
    <mergeCell ref="B21:C21"/>
    <mergeCell ref="B22:C2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140"/>
  <sheetViews>
    <sheetView zoomScale="80" zoomScaleNormal="80" workbookViewId="0">
      <selection activeCell="G18" sqref="G18"/>
    </sheetView>
  </sheetViews>
  <sheetFormatPr defaultRowHeight="15.75" x14ac:dyDescent="0.25"/>
  <cols>
    <col min="1" max="1" width="9.140625" style="89"/>
    <col min="2" max="2" width="41.7109375" style="89" customWidth="1"/>
    <col min="3" max="3" width="21.7109375" style="89" customWidth="1"/>
    <col min="4" max="4" width="22.7109375" style="89" customWidth="1"/>
    <col min="5" max="5" width="21.5703125" style="89" customWidth="1"/>
    <col min="6" max="6" width="20" style="89" customWidth="1"/>
    <col min="7" max="7" width="22" style="89" customWidth="1"/>
    <col min="8" max="8" width="22.5703125" style="89" customWidth="1"/>
    <col min="9" max="9" width="18" style="89" customWidth="1"/>
    <col min="10" max="10" width="24" style="89" customWidth="1"/>
    <col min="11" max="11" width="22.42578125" style="89" customWidth="1"/>
    <col min="12" max="12" width="26.5703125" style="89" customWidth="1"/>
    <col min="13" max="13" width="20.5703125" style="89" customWidth="1"/>
    <col min="14" max="14" width="24.140625" style="89" customWidth="1"/>
    <col min="15" max="15" width="8.85546875" style="89" customWidth="1"/>
    <col min="16" max="16" width="22.85546875" style="89" customWidth="1"/>
    <col min="17" max="17" width="19.5703125" style="89" customWidth="1"/>
    <col min="18" max="18" width="22.42578125" style="89" customWidth="1"/>
    <col min="19" max="19" width="17.85546875" style="89" customWidth="1"/>
    <col min="20" max="20" width="21.140625" style="89" customWidth="1"/>
    <col min="21" max="21" width="8.42578125" style="89" customWidth="1"/>
    <col min="22" max="22" width="14.42578125" style="89" customWidth="1"/>
    <col min="23" max="16384" width="9.140625" style="89"/>
  </cols>
  <sheetData>
    <row r="2" spans="2:18" ht="18.75" x14ac:dyDescent="0.3">
      <c r="B2" s="229" t="s">
        <v>212</v>
      </c>
      <c r="C2" s="90"/>
      <c r="D2" s="90"/>
      <c r="E2" s="90"/>
      <c r="F2" s="90"/>
      <c r="G2" s="90"/>
      <c r="H2" s="90"/>
      <c r="I2" s="90"/>
    </row>
    <row r="3" spans="2:18" ht="18.75" x14ac:dyDescent="0.3">
      <c r="B3" s="226" t="s">
        <v>222</v>
      </c>
      <c r="C3" s="138" t="s">
        <v>71</v>
      </c>
      <c r="D3" s="228" t="s">
        <v>207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8" x14ac:dyDescent="0.25">
      <c r="B4" s="226" t="s">
        <v>223</v>
      </c>
      <c r="C4" s="138" t="s">
        <v>71</v>
      </c>
      <c r="D4" s="227" t="s">
        <v>211</v>
      </c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x14ac:dyDescent="0.25">
      <c r="B5" s="226" t="s">
        <v>224</v>
      </c>
      <c r="C5" s="138" t="s">
        <v>71</v>
      </c>
      <c r="D5" s="227" t="s">
        <v>209</v>
      </c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</row>
    <row r="6" spans="2:18" ht="18.75" x14ac:dyDescent="0.3">
      <c r="B6" s="226" t="s">
        <v>225</v>
      </c>
      <c r="C6" s="138" t="s">
        <v>71</v>
      </c>
      <c r="D6" s="228" t="s">
        <v>208</v>
      </c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</row>
    <row r="7" spans="2:18" ht="18.75" x14ac:dyDescent="0.3">
      <c r="B7" s="226" t="s">
        <v>226</v>
      </c>
      <c r="C7" s="138" t="s">
        <v>71</v>
      </c>
      <c r="D7" s="228" t="s">
        <v>210</v>
      </c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</row>
    <row r="8" spans="2:18" ht="15.75" customHeight="1" x14ac:dyDescent="0.25">
      <c r="B8" s="435"/>
      <c r="C8" s="435"/>
      <c r="D8" s="435"/>
      <c r="E8" s="435"/>
      <c r="F8" s="435"/>
      <c r="G8" s="435"/>
      <c r="H8" s="435"/>
      <c r="I8" s="435"/>
      <c r="J8" s="91"/>
      <c r="K8" s="91"/>
      <c r="L8" s="91"/>
      <c r="M8" s="91"/>
      <c r="N8" s="91"/>
      <c r="O8" s="91"/>
      <c r="P8" s="91"/>
      <c r="Q8" s="91"/>
      <c r="R8" s="91"/>
    </row>
    <row r="9" spans="2:18" ht="28.5" customHeight="1" x14ac:dyDescent="0.25">
      <c r="B9" s="436" t="s">
        <v>213</v>
      </c>
      <c r="C9" s="436"/>
      <c r="D9" s="436"/>
      <c r="E9" s="436"/>
      <c r="F9" s="436"/>
      <c r="G9" s="436"/>
      <c r="H9" s="436"/>
      <c r="I9" s="436"/>
      <c r="J9" s="436"/>
      <c r="K9" s="436"/>
      <c r="L9" s="92"/>
      <c r="M9" s="92"/>
      <c r="N9" s="92"/>
      <c r="O9" s="92"/>
      <c r="P9" s="92"/>
      <c r="Q9" s="92"/>
    </row>
    <row r="10" spans="2:18" ht="16.5" thickBot="1" x14ac:dyDescent="0.3">
      <c r="B10" s="93"/>
      <c r="C10" s="94"/>
      <c r="D10" s="95"/>
      <c r="E10" s="96"/>
      <c r="F10" s="95"/>
      <c r="G10" s="97"/>
      <c r="H10" s="95"/>
      <c r="I10" s="98"/>
      <c r="J10" s="97"/>
      <c r="K10" s="95"/>
      <c r="L10" s="99"/>
      <c r="M10" s="99"/>
      <c r="N10" s="99"/>
      <c r="O10" s="99"/>
      <c r="P10" s="99"/>
      <c r="Q10" s="99"/>
    </row>
    <row r="11" spans="2:18" ht="30.75" customHeight="1" x14ac:dyDescent="0.25">
      <c r="B11" s="437" t="s">
        <v>28</v>
      </c>
      <c r="C11" s="185" t="s">
        <v>35</v>
      </c>
      <c r="D11" s="186" t="s">
        <v>34</v>
      </c>
      <c r="E11" s="231">
        <v>6</v>
      </c>
      <c r="F11" s="187" t="s">
        <v>7</v>
      </c>
      <c r="G11" s="178"/>
      <c r="H11" s="155"/>
      <c r="I11" s="171"/>
      <c r="J11" s="178"/>
      <c r="K11" s="155"/>
      <c r="L11" s="179"/>
      <c r="M11" s="179"/>
      <c r="N11" s="179"/>
      <c r="O11" s="179"/>
      <c r="P11" s="179"/>
      <c r="Q11" s="179"/>
      <c r="R11" s="166"/>
    </row>
    <row r="12" spans="2:18" x14ac:dyDescent="0.25">
      <c r="B12" s="438"/>
      <c r="C12" s="184" t="s">
        <v>36</v>
      </c>
      <c r="D12" s="159" t="s">
        <v>34</v>
      </c>
      <c r="E12" s="232">
        <v>4</v>
      </c>
      <c r="F12" s="188" t="s">
        <v>7</v>
      </c>
      <c r="G12" s="178"/>
      <c r="H12" s="155"/>
      <c r="I12" s="171"/>
      <c r="J12" s="178"/>
      <c r="K12" s="155"/>
      <c r="L12" s="179"/>
      <c r="M12" s="179"/>
      <c r="N12" s="179"/>
      <c r="O12" s="179"/>
      <c r="P12" s="179"/>
      <c r="Q12" s="179"/>
      <c r="R12" s="166"/>
    </row>
    <row r="13" spans="2:18" x14ac:dyDescent="0.25">
      <c r="B13" s="438"/>
      <c r="C13" s="184" t="s">
        <v>37</v>
      </c>
      <c r="D13" s="159" t="s">
        <v>34</v>
      </c>
      <c r="E13" s="232">
        <v>3</v>
      </c>
      <c r="F13" s="188" t="s">
        <v>7</v>
      </c>
      <c r="G13" s="178"/>
      <c r="H13" s="155"/>
      <c r="I13" s="171"/>
      <c r="J13" s="178"/>
      <c r="K13" s="155"/>
      <c r="L13" s="179"/>
      <c r="M13" s="179"/>
      <c r="N13" s="179"/>
      <c r="O13" s="179"/>
      <c r="P13" s="179"/>
      <c r="Q13" s="179"/>
      <c r="R13" s="166"/>
    </row>
    <row r="14" spans="2:18" ht="15" customHeight="1" x14ac:dyDescent="0.25">
      <c r="B14" s="439" t="s">
        <v>74</v>
      </c>
      <c r="C14" s="440"/>
      <c r="D14" s="159" t="s">
        <v>34</v>
      </c>
      <c r="E14" s="190">
        <f>'Uygulamada Kapasite Hesabı'!E14</f>
        <v>72</v>
      </c>
      <c r="F14" s="145" t="s">
        <v>32</v>
      </c>
      <c r="G14" s="180"/>
      <c r="H14" s="171"/>
      <c r="I14" s="180"/>
      <c r="J14" s="171"/>
      <c r="K14" s="171"/>
      <c r="L14" s="171"/>
      <c r="M14" s="171"/>
      <c r="N14" s="171"/>
      <c r="O14" s="171"/>
      <c r="P14" s="171"/>
      <c r="Q14" s="171"/>
      <c r="R14" s="166"/>
    </row>
    <row r="15" spans="2:18" x14ac:dyDescent="0.25">
      <c r="B15" s="441" t="s">
        <v>137</v>
      </c>
      <c r="C15" s="442"/>
      <c r="D15" s="159" t="s">
        <v>34</v>
      </c>
      <c r="E15" s="230">
        <v>60</v>
      </c>
      <c r="F15" s="189" t="s">
        <v>48</v>
      </c>
      <c r="G15" s="181"/>
      <c r="H15" s="181"/>
      <c r="I15" s="181"/>
      <c r="J15" s="181"/>
      <c r="K15" s="181"/>
      <c r="L15" s="181"/>
      <c r="M15" s="181"/>
      <c r="N15" s="181"/>
      <c r="O15" s="179"/>
      <c r="P15" s="179"/>
      <c r="Q15" s="179"/>
      <c r="R15" s="166"/>
    </row>
    <row r="16" spans="2:18" ht="15" customHeight="1" thickBot="1" x14ac:dyDescent="0.3">
      <c r="B16" s="432" t="s">
        <v>138</v>
      </c>
      <c r="C16" s="433"/>
      <c r="D16" s="163" t="s">
        <v>34</v>
      </c>
      <c r="E16" s="191">
        <f>'Uygulamada Kapasite Hesabı'!K14</f>
        <v>43.199999999999996</v>
      </c>
      <c r="F16" s="150" t="s">
        <v>32</v>
      </c>
      <c r="G16" s="171"/>
      <c r="H16" s="179"/>
      <c r="I16" s="179"/>
      <c r="J16" s="171"/>
      <c r="K16" s="182"/>
      <c r="L16" s="434"/>
      <c r="M16" s="434"/>
      <c r="N16" s="434"/>
      <c r="O16" s="434"/>
      <c r="P16" s="434"/>
      <c r="Q16" s="434"/>
      <c r="R16" s="166"/>
    </row>
    <row r="17" spans="2:18" ht="15" customHeight="1" x14ac:dyDescent="0.25">
      <c r="B17" s="99"/>
      <c r="C17" s="99"/>
      <c r="D17" s="98"/>
      <c r="E17" s="99"/>
      <c r="F17" s="95"/>
      <c r="G17" s="171"/>
      <c r="H17" s="179"/>
      <c r="I17" s="179"/>
      <c r="J17" s="171"/>
      <c r="K17" s="183"/>
      <c r="L17" s="179"/>
      <c r="M17" s="179"/>
      <c r="N17" s="179"/>
      <c r="O17" s="179"/>
      <c r="P17" s="179"/>
      <c r="Q17" s="179"/>
      <c r="R17" s="166"/>
    </row>
    <row r="18" spans="2:18" x14ac:dyDescent="0.25">
      <c r="B18" s="93"/>
      <c r="C18" s="93"/>
      <c r="D18" s="93"/>
      <c r="E18" s="93"/>
      <c r="F18" s="93"/>
    </row>
    <row r="19" spans="2:18" x14ac:dyDescent="0.25">
      <c r="B19" s="132" t="s">
        <v>139</v>
      </c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</row>
    <row r="20" spans="2:18" ht="16.5" thickBot="1" x14ac:dyDescent="0.3"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</row>
    <row r="21" spans="2:18" s="138" customFormat="1" ht="71.25" customHeight="1" x14ac:dyDescent="0.25">
      <c r="B21" s="337" t="s">
        <v>249</v>
      </c>
      <c r="C21" s="338" t="s">
        <v>283</v>
      </c>
      <c r="D21" s="338" t="s">
        <v>284</v>
      </c>
      <c r="E21" s="338" t="s">
        <v>285</v>
      </c>
      <c r="F21" s="339" t="s">
        <v>34</v>
      </c>
      <c r="G21" s="338" t="s">
        <v>252</v>
      </c>
      <c r="H21" s="340" t="s">
        <v>32</v>
      </c>
      <c r="I21" s="341" t="s">
        <v>253</v>
      </c>
      <c r="J21" s="341" t="s">
        <v>254</v>
      </c>
      <c r="K21" s="342" t="s">
        <v>255</v>
      </c>
      <c r="L21" s="347" t="s">
        <v>32</v>
      </c>
    </row>
    <row r="22" spans="2:18" s="128" customFormat="1" x14ac:dyDescent="0.25">
      <c r="B22" s="236" t="s">
        <v>147</v>
      </c>
      <c r="C22" s="192">
        <f>'Uygulamada Kapasite Hesabı'!C30+'Uygulamada Kapasite Hesabı'!D30+'Uygulamada Kapasite Hesabı'!E30+'Uygulamada Kapasite Hesabı'!F30</f>
        <v>16</v>
      </c>
      <c r="D22" s="192">
        <f>'Uygulamada Kapasite Hesabı'!G30</f>
        <v>100</v>
      </c>
      <c r="E22" s="192">
        <f>'Uygulamada Kapasite Hesabı'!H30</f>
        <v>100</v>
      </c>
      <c r="F22" s="133" t="s">
        <v>34</v>
      </c>
      <c r="G22" s="200">
        <f>'Uygulamada Kapasite Hesabı'!J30</f>
        <v>0.16</v>
      </c>
      <c r="H22" s="133" t="s">
        <v>32</v>
      </c>
      <c r="I22" s="192">
        <f>'Uygulamada Kapasite Hesabı'!L30</f>
        <v>25</v>
      </c>
      <c r="J22" s="140">
        <f>'Uygulamada Kapasite Hesabı'!M30</f>
        <v>4</v>
      </c>
      <c r="K22" s="344">
        <f>'Uygulamada Kapasite Hesabı'!N30</f>
        <v>39.199999999999996</v>
      </c>
      <c r="L22" s="145" t="s">
        <v>32</v>
      </c>
    </row>
    <row r="23" spans="2:18" s="128" customFormat="1" x14ac:dyDescent="0.25">
      <c r="B23" s="236" t="s">
        <v>148</v>
      </c>
      <c r="C23" s="192">
        <f>'Uygulamada Kapasite Hesabı'!C31+'Uygulamada Kapasite Hesabı'!D31+'Uygulamada Kapasite Hesabı'!E31+'Uygulamada Kapasite Hesabı'!F31</f>
        <v>16</v>
      </c>
      <c r="D23" s="192">
        <f>'Uygulamada Kapasite Hesabı'!G31</f>
        <v>100</v>
      </c>
      <c r="E23" s="192">
        <f>'Uygulamada Kapasite Hesabı'!H31</f>
        <v>80</v>
      </c>
      <c r="F23" s="133" t="s">
        <v>34</v>
      </c>
      <c r="G23" s="200">
        <f>'Uygulamada Kapasite Hesabı'!J31</f>
        <v>0.128</v>
      </c>
      <c r="H23" s="133" t="s">
        <v>32</v>
      </c>
      <c r="I23" s="192">
        <f>'Uygulamada Kapasite Hesabı'!L31</f>
        <v>15</v>
      </c>
      <c r="J23" s="140">
        <f>'Uygulamada Kapasite Hesabı'!M31</f>
        <v>1.92</v>
      </c>
      <c r="K23" s="344">
        <f>'Uygulamada Kapasite Hesabı'!N31</f>
        <v>37.279999999999994</v>
      </c>
      <c r="L23" s="145" t="s">
        <v>32</v>
      </c>
    </row>
    <row r="24" spans="2:18" s="128" customFormat="1" x14ac:dyDescent="0.25">
      <c r="B24" s="236" t="s">
        <v>149</v>
      </c>
      <c r="C24" s="192">
        <f>'Uygulamada Kapasite Hesabı'!C32+'Uygulamada Kapasite Hesabı'!D32+'Uygulamada Kapasite Hesabı'!E32+'Uygulamada Kapasite Hesabı'!F32</f>
        <v>16</v>
      </c>
      <c r="D24" s="192">
        <f>'Uygulamada Kapasite Hesabı'!G32</f>
        <v>120</v>
      </c>
      <c r="E24" s="192">
        <f>'Uygulamada Kapasite Hesabı'!H32</f>
        <v>100</v>
      </c>
      <c r="F24" s="133" t="s">
        <v>34</v>
      </c>
      <c r="G24" s="200">
        <f>'Uygulamada Kapasite Hesabı'!J32</f>
        <v>0.192</v>
      </c>
      <c r="H24" s="133" t="s">
        <v>32</v>
      </c>
      <c r="I24" s="192">
        <f>'Uygulamada Kapasite Hesabı'!L32</f>
        <v>10</v>
      </c>
      <c r="J24" s="140">
        <f>'Uygulamada Kapasite Hesabı'!M32</f>
        <v>1.92</v>
      </c>
      <c r="K24" s="344">
        <f>'Uygulamada Kapasite Hesabı'!N32</f>
        <v>35.359999999999992</v>
      </c>
      <c r="L24" s="145" t="s">
        <v>32</v>
      </c>
    </row>
    <row r="25" spans="2:18" s="128" customFormat="1" ht="16.5" thickBot="1" x14ac:dyDescent="0.3">
      <c r="B25" s="237" t="s">
        <v>150</v>
      </c>
      <c r="C25" s="193">
        <f>'Uygulamada Kapasite Hesabı'!C33+'Uygulamada Kapasite Hesabı'!D33+'Uygulamada Kapasite Hesabı'!E33+'Uygulamada Kapasite Hesabı'!F33</f>
        <v>16</v>
      </c>
      <c r="D25" s="193">
        <f>'Uygulamada Kapasite Hesabı'!G33</f>
        <v>118</v>
      </c>
      <c r="E25" s="193">
        <f>'Uygulamada Kapasite Hesabı'!H33</f>
        <v>90</v>
      </c>
      <c r="F25" s="147" t="s">
        <v>34</v>
      </c>
      <c r="G25" s="201">
        <f>'Uygulamada Kapasite Hesabı'!J33</f>
        <v>0.16991999999999999</v>
      </c>
      <c r="H25" s="147" t="s">
        <v>32</v>
      </c>
      <c r="I25" s="193">
        <f>'Uygulamada Kapasite Hesabı'!L33</f>
        <v>9</v>
      </c>
      <c r="J25" s="149">
        <f>'Uygulamada Kapasite Hesabı'!M33</f>
        <v>1.52928</v>
      </c>
      <c r="K25" s="345">
        <f>'Uygulamada Kapasite Hesabı'!N33</f>
        <v>33.830719999999992</v>
      </c>
      <c r="L25" s="150" t="s">
        <v>32</v>
      </c>
    </row>
    <row r="26" spans="2:18" s="128" customFormat="1" x14ac:dyDescent="0.25"/>
    <row r="27" spans="2:18" s="128" customFormat="1" ht="16.5" thickBot="1" x14ac:dyDescent="0.3"/>
    <row r="28" spans="2:18" s="134" customFormat="1" ht="66.75" customHeight="1" x14ac:dyDescent="0.25">
      <c r="B28" s="348" t="s">
        <v>260</v>
      </c>
      <c r="C28" s="350" t="s">
        <v>286</v>
      </c>
      <c r="D28" s="350" t="s">
        <v>284</v>
      </c>
      <c r="E28" s="350" t="s">
        <v>285</v>
      </c>
      <c r="F28" s="354" t="s">
        <v>34</v>
      </c>
      <c r="G28" s="350" t="s">
        <v>257</v>
      </c>
      <c r="H28" s="374" t="s">
        <v>32</v>
      </c>
      <c r="I28" s="350" t="s">
        <v>258</v>
      </c>
      <c r="J28" s="350" t="s">
        <v>259</v>
      </c>
      <c r="K28" s="350" t="s">
        <v>254</v>
      </c>
      <c r="L28" s="355" t="s">
        <v>255</v>
      </c>
      <c r="M28" s="356" t="s">
        <v>32</v>
      </c>
    </row>
    <row r="29" spans="2:18" x14ac:dyDescent="0.25">
      <c r="B29" s="161" t="s">
        <v>147</v>
      </c>
      <c r="C29" s="192">
        <f>'Uygulamada Kapasite Hesabı'!C37+'Uygulamada Kapasite Hesabı'!D37+'Uygulamada Kapasite Hesabı'!E37+'Uygulamada Kapasite Hesabı'!F37+'Uygulamada Kapasite Hesabı'!J37+'Uygulamada Kapasite Hesabı'!K37</f>
        <v>20</v>
      </c>
      <c r="D29" s="192">
        <f>'Uygulamada Kapasite Hesabı'!G37</f>
        <v>100</v>
      </c>
      <c r="E29" s="192">
        <f>'Uygulamada Kapasite Hesabı'!H37+'Uygulamada Kapasite Hesabı'!I37</f>
        <v>110</v>
      </c>
      <c r="F29" s="133" t="s">
        <v>34</v>
      </c>
      <c r="G29" s="198">
        <f>'Uygulamada Kapasite Hesabı'!M37</f>
        <v>0.22</v>
      </c>
      <c r="H29" s="133" t="s">
        <v>32</v>
      </c>
      <c r="I29" s="202">
        <f>'Uygulamada Kapasite Hesabı'!O37</f>
        <v>60</v>
      </c>
      <c r="J29" s="151">
        <f>'Uygulamada Kapasite Hesabı'!P37</f>
        <v>30</v>
      </c>
      <c r="K29" s="139">
        <f>'Uygulamada Kapasite Hesabı'!Q37</f>
        <v>6.6</v>
      </c>
      <c r="L29" s="344">
        <f>'Uygulamada Kapasite Hesabı'!R37</f>
        <v>27.230719999999991</v>
      </c>
      <c r="M29" s="145" t="s">
        <v>32</v>
      </c>
    </row>
    <row r="30" spans="2:18" x14ac:dyDescent="0.25">
      <c r="B30" s="161" t="s">
        <v>148</v>
      </c>
      <c r="C30" s="192">
        <f>'Uygulamada Kapasite Hesabı'!C38+'Uygulamada Kapasite Hesabı'!D38+'Uygulamada Kapasite Hesabı'!E38+'Uygulamada Kapasite Hesabı'!F38+'Uygulamada Kapasite Hesabı'!J38+'Uygulamada Kapasite Hesabı'!K38</f>
        <v>20</v>
      </c>
      <c r="D30" s="192">
        <f>'Uygulamada Kapasite Hesabı'!G38</f>
        <v>100</v>
      </c>
      <c r="E30" s="192">
        <f>'Uygulamada Kapasite Hesabı'!H38+'Uygulamada Kapasite Hesabı'!I38</f>
        <v>90</v>
      </c>
      <c r="F30" s="133" t="s">
        <v>34</v>
      </c>
      <c r="G30" s="198">
        <f>'Uygulamada Kapasite Hesabı'!M38</f>
        <v>0.18</v>
      </c>
      <c r="H30" s="133" t="s">
        <v>32</v>
      </c>
      <c r="I30" s="202">
        <f>'Uygulamada Kapasite Hesabı'!O38</f>
        <v>46</v>
      </c>
      <c r="J30" s="151">
        <f>'Uygulamada Kapasite Hesabı'!P38</f>
        <v>23</v>
      </c>
      <c r="K30" s="139">
        <f>'Uygulamada Kapasite Hesabı'!Q38</f>
        <v>4.1399999999999997</v>
      </c>
      <c r="L30" s="344">
        <f>'Uygulamada Kapasite Hesabı'!R38</f>
        <v>23.09071999999999</v>
      </c>
      <c r="M30" s="145" t="s">
        <v>32</v>
      </c>
    </row>
    <row r="31" spans="2:18" x14ac:dyDescent="0.25">
      <c r="B31" s="161" t="s">
        <v>149</v>
      </c>
      <c r="C31" s="192">
        <f>'Uygulamada Kapasite Hesabı'!C39+'Uygulamada Kapasite Hesabı'!D39+'Uygulamada Kapasite Hesabı'!E39+'Uygulamada Kapasite Hesabı'!F39+'Uygulamada Kapasite Hesabı'!J39+'Uygulamada Kapasite Hesabı'!K39</f>
        <v>20</v>
      </c>
      <c r="D31" s="192">
        <f>'Uygulamada Kapasite Hesabı'!G39</f>
        <v>120</v>
      </c>
      <c r="E31" s="192">
        <f>'Uygulamada Kapasite Hesabı'!H39+'Uygulamada Kapasite Hesabı'!I39</f>
        <v>110</v>
      </c>
      <c r="F31" s="133" t="s">
        <v>34</v>
      </c>
      <c r="G31" s="198">
        <f>'Uygulamada Kapasite Hesabı'!M39</f>
        <v>0.26400000000000001</v>
      </c>
      <c r="H31" s="133" t="s">
        <v>32</v>
      </c>
      <c r="I31" s="202">
        <f>'Uygulamada Kapasite Hesabı'!O39</f>
        <v>38</v>
      </c>
      <c r="J31" s="151">
        <f>'Uygulamada Kapasite Hesabı'!P39</f>
        <v>19</v>
      </c>
      <c r="K31" s="139">
        <f>'Uygulamada Kapasite Hesabı'!Q39</f>
        <v>5.016</v>
      </c>
      <c r="L31" s="344">
        <f>'Uygulamada Kapasite Hesabı'!R39</f>
        <v>18.074719999999992</v>
      </c>
      <c r="M31" s="145" t="s">
        <v>32</v>
      </c>
    </row>
    <row r="32" spans="2:18" ht="16.5" thickBot="1" x14ac:dyDescent="0.3">
      <c r="B32" s="162" t="s">
        <v>150</v>
      </c>
      <c r="C32" s="193">
        <f>'Uygulamada Kapasite Hesabı'!C40+'Uygulamada Kapasite Hesabı'!D40+'Uygulamada Kapasite Hesabı'!E40+'Uygulamada Kapasite Hesabı'!F40+'Uygulamada Kapasite Hesabı'!J40+'Uygulamada Kapasite Hesabı'!K40</f>
        <v>20</v>
      </c>
      <c r="D32" s="193">
        <f>'Uygulamada Kapasite Hesabı'!G40</f>
        <v>118</v>
      </c>
      <c r="E32" s="193">
        <f>'Uygulamada Kapasite Hesabı'!H40+'Uygulamada Kapasite Hesabı'!I40</f>
        <v>100</v>
      </c>
      <c r="F32" s="147" t="s">
        <v>34</v>
      </c>
      <c r="G32" s="199">
        <f>'Uygulamada Kapasite Hesabı'!M40</f>
        <v>0.23599999999999999</v>
      </c>
      <c r="H32" s="147" t="s">
        <v>32</v>
      </c>
      <c r="I32" s="209">
        <f>'Uygulamada Kapasite Hesabı'!O40</f>
        <v>20</v>
      </c>
      <c r="J32" s="164">
        <f>'Uygulamada Kapasite Hesabı'!P40</f>
        <v>10</v>
      </c>
      <c r="K32" s="148">
        <f>'Uygulamada Kapasite Hesabı'!Q40</f>
        <v>2.36</v>
      </c>
      <c r="L32" s="345">
        <f>'Uygulamada Kapasite Hesabı'!R40</f>
        <v>15.714719999999993</v>
      </c>
      <c r="M32" s="150" t="s">
        <v>32</v>
      </c>
    </row>
    <row r="33" spans="2:19" x14ac:dyDescent="0.25">
      <c r="B33" s="93"/>
      <c r="C33" s="154"/>
      <c r="D33" s="154"/>
      <c r="E33" s="154"/>
      <c r="F33" s="154"/>
      <c r="G33" s="154"/>
      <c r="H33" s="154"/>
      <c r="I33" s="155"/>
      <c r="J33" s="156"/>
      <c r="K33" s="156"/>
      <c r="L33" s="155"/>
      <c r="M33" s="157"/>
      <c r="N33" s="155"/>
      <c r="O33" s="154"/>
      <c r="P33" s="152"/>
      <c r="Q33" s="153"/>
      <c r="R33" s="158"/>
      <c r="S33" s="95"/>
    </row>
    <row r="34" spans="2:19" ht="16.5" thickBot="1" x14ac:dyDescent="0.3"/>
    <row r="35" spans="2:19" ht="70.5" customHeight="1" x14ac:dyDescent="0.25">
      <c r="B35" s="348" t="s">
        <v>261</v>
      </c>
      <c r="C35" s="350" t="s">
        <v>164</v>
      </c>
      <c r="D35" s="352" t="s">
        <v>163</v>
      </c>
      <c r="E35" s="350" t="s">
        <v>204</v>
      </c>
      <c r="F35" s="353" t="s">
        <v>34</v>
      </c>
      <c r="G35" s="350" t="s">
        <v>178</v>
      </c>
      <c r="H35" s="354" t="s">
        <v>32</v>
      </c>
      <c r="I35" s="350" t="s">
        <v>262</v>
      </c>
      <c r="J35" s="350" t="s">
        <v>263</v>
      </c>
      <c r="K35" s="354" t="s">
        <v>32</v>
      </c>
      <c r="L35" s="355" t="s">
        <v>255</v>
      </c>
      <c r="M35" s="143" t="s">
        <v>32</v>
      </c>
    </row>
    <row r="36" spans="2:19" x14ac:dyDescent="0.25">
      <c r="B36" s="161" t="s">
        <v>151</v>
      </c>
      <c r="C36" s="203">
        <f>'Uygulamada Kapasite Hesabı'!C44</f>
        <v>60</v>
      </c>
      <c r="D36" s="204">
        <f>'Uygulamada Kapasite Hesabı'!D44</f>
        <v>80</v>
      </c>
      <c r="E36" s="203">
        <f>'Uygulamada Kapasite Hesabı'!E44+'Uygulamada Kapasite Hesabı'!F44</f>
        <v>30</v>
      </c>
      <c r="F36" s="159" t="s">
        <v>34</v>
      </c>
      <c r="G36" s="176">
        <f>'Uygulamada Kapasite Hesabı'!H44</f>
        <v>0.14399999999999999</v>
      </c>
      <c r="H36" s="133" t="s">
        <v>32</v>
      </c>
      <c r="I36" s="192">
        <f>'Uygulamada Kapasite Hesabı'!J44</f>
        <v>1</v>
      </c>
      <c r="J36" s="176">
        <f>'Uygulamada Kapasite Hesabı'!K44</f>
        <v>0.14399999999999999</v>
      </c>
      <c r="K36" s="133" t="s">
        <v>32</v>
      </c>
      <c r="L36" s="344">
        <f>'Uygulamada Kapasite Hesabı'!M44</f>
        <v>15.570719999999993</v>
      </c>
      <c r="M36" s="145" t="s">
        <v>32</v>
      </c>
    </row>
    <row r="37" spans="2:19" x14ac:dyDescent="0.25">
      <c r="B37" s="161" t="s">
        <v>152</v>
      </c>
      <c r="C37" s="203">
        <f>'Uygulamada Kapasite Hesabı'!C45</f>
        <v>70</v>
      </c>
      <c r="D37" s="204">
        <f>'Uygulamada Kapasite Hesabı'!D45</f>
        <v>80</v>
      </c>
      <c r="E37" s="203">
        <f>'Uygulamada Kapasite Hesabı'!E45+'Uygulamada Kapasite Hesabı'!F45</f>
        <v>30</v>
      </c>
      <c r="F37" s="159" t="s">
        <v>34</v>
      </c>
      <c r="G37" s="176">
        <f>'Uygulamada Kapasite Hesabı'!H45</f>
        <v>0.16800000000000001</v>
      </c>
      <c r="H37" s="133" t="s">
        <v>32</v>
      </c>
      <c r="I37" s="192">
        <f>'Uygulamada Kapasite Hesabı'!J45</f>
        <v>1</v>
      </c>
      <c r="J37" s="176">
        <f>'Uygulamada Kapasite Hesabı'!K45</f>
        <v>0.16800000000000001</v>
      </c>
      <c r="K37" s="133" t="s">
        <v>32</v>
      </c>
      <c r="L37" s="344">
        <f>'Uygulamada Kapasite Hesabı'!M45</f>
        <v>15.402719999999993</v>
      </c>
      <c r="M37" s="145" t="s">
        <v>32</v>
      </c>
    </row>
    <row r="38" spans="2:19" x14ac:dyDescent="0.25">
      <c r="B38" s="161" t="s">
        <v>153</v>
      </c>
      <c r="C38" s="203">
        <f>'Uygulamada Kapasite Hesabı'!C46</f>
        <v>50</v>
      </c>
      <c r="D38" s="204">
        <f>'Uygulamada Kapasite Hesabı'!D46</f>
        <v>60</v>
      </c>
      <c r="E38" s="203">
        <f>'Uygulamada Kapasite Hesabı'!E46+'Uygulamada Kapasite Hesabı'!F46</f>
        <v>25</v>
      </c>
      <c r="F38" s="159" t="s">
        <v>34</v>
      </c>
      <c r="G38" s="176">
        <f>'Uygulamada Kapasite Hesabı'!H46</f>
        <v>7.4999999999999997E-2</v>
      </c>
      <c r="H38" s="133" t="s">
        <v>32</v>
      </c>
      <c r="I38" s="192">
        <f>'Uygulamada Kapasite Hesabı'!J46</f>
        <v>2</v>
      </c>
      <c r="J38" s="176">
        <f>'Uygulamada Kapasite Hesabı'!K46</f>
        <v>0.15</v>
      </c>
      <c r="K38" s="133" t="s">
        <v>32</v>
      </c>
      <c r="L38" s="344">
        <f>'Uygulamada Kapasite Hesabı'!M46</f>
        <v>15.252719999999993</v>
      </c>
      <c r="M38" s="145" t="s">
        <v>32</v>
      </c>
    </row>
    <row r="39" spans="2:19" ht="16.5" customHeight="1" thickBot="1" x14ac:dyDescent="0.3">
      <c r="B39" s="162" t="s">
        <v>154</v>
      </c>
      <c r="C39" s="207">
        <f>'Uygulamada Kapasite Hesabı'!C47</f>
        <v>70</v>
      </c>
      <c r="D39" s="208">
        <f>'Uygulamada Kapasite Hesabı'!D47</f>
        <v>60</v>
      </c>
      <c r="E39" s="207">
        <f>'Uygulamada Kapasite Hesabı'!E47+'Uygulamada Kapasite Hesabı'!F47</f>
        <v>37</v>
      </c>
      <c r="F39" s="163" t="s">
        <v>34</v>
      </c>
      <c r="G39" s="177">
        <f>'Uygulamada Kapasite Hesabı'!H47</f>
        <v>0.15540000000000001</v>
      </c>
      <c r="H39" s="147" t="s">
        <v>32</v>
      </c>
      <c r="I39" s="193">
        <f>'Uygulamada Kapasite Hesabı'!J47</f>
        <v>1</v>
      </c>
      <c r="J39" s="177">
        <f>'Uygulamada Kapasite Hesabı'!K47</f>
        <v>0.15540000000000001</v>
      </c>
      <c r="K39" s="147" t="s">
        <v>32</v>
      </c>
      <c r="L39" s="345">
        <f>'Uygulamada Kapasite Hesabı'!M47</f>
        <v>15.097319999999993</v>
      </c>
      <c r="M39" s="150" t="s">
        <v>32</v>
      </c>
    </row>
    <row r="40" spans="2:19" x14ac:dyDescent="0.25">
      <c r="C40" s="135"/>
      <c r="D40" s="136"/>
      <c r="E40" s="135"/>
      <c r="F40" s="137"/>
      <c r="G40" s="93"/>
      <c r="N40" s="95"/>
    </row>
    <row r="41" spans="2:19" ht="16.5" thickBot="1" x14ac:dyDescent="0.3">
      <c r="C41" s="135"/>
      <c r="D41" s="136"/>
      <c r="E41" s="135"/>
      <c r="F41" s="137"/>
      <c r="G41" s="93"/>
      <c r="N41" s="95"/>
    </row>
    <row r="42" spans="2:19" s="128" customFormat="1" ht="78" customHeight="1" x14ac:dyDescent="0.25">
      <c r="B42" s="357" t="s">
        <v>264</v>
      </c>
      <c r="C42" s="338" t="s">
        <v>164</v>
      </c>
      <c r="D42" s="351" t="s">
        <v>163</v>
      </c>
      <c r="E42" s="338" t="s">
        <v>205</v>
      </c>
      <c r="F42" s="338" t="s">
        <v>206</v>
      </c>
      <c r="G42" s="358" t="s">
        <v>34</v>
      </c>
      <c r="H42" s="341" t="s">
        <v>197</v>
      </c>
      <c r="I42" s="340" t="s">
        <v>32</v>
      </c>
      <c r="J42" s="341" t="s">
        <v>262</v>
      </c>
      <c r="K42" s="341" t="s">
        <v>263</v>
      </c>
      <c r="L42" s="339" t="s">
        <v>32</v>
      </c>
      <c r="M42" s="342" t="s">
        <v>255</v>
      </c>
      <c r="N42" s="347" t="s">
        <v>32</v>
      </c>
    </row>
    <row r="43" spans="2:19" x14ac:dyDescent="0.25">
      <c r="B43" s="161" t="s">
        <v>155</v>
      </c>
      <c r="C43" s="192">
        <f>'Uygulamada Kapasite Hesabı'!C51</f>
        <v>60</v>
      </c>
      <c r="D43" s="205">
        <f>'Uygulamada Kapasite Hesabı'!D51</f>
        <v>80</v>
      </c>
      <c r="E43" s="192">
        <f>'Uygulamada Kapasite Hesabı'!E51+'Uygulamada Kapasite Hesabı'!H51</f>
        <v>12.5</v>
      </c>
      <c r="F43" s="206">
        <f>'Uygulamada Kapasite Hesabı'!F51+'Uygulamada Kapasite Hesabı'!G51</f>
        <v>20</v>
      </c>
      <c r="G43" s="159" t="s">
        <v>34</v>
      </c>
      <c r="H43" s="176">
        <f>'Uygulamada Kapasite Hesabı'!J51</f>
        <v>7.8750000000000001E-2</v>
      </c>
      <c r="I43" s="133" t="s">
        <v>32</v>
      </c>
      <c r="J43" s="192">
        <f>'Uygulamada Kapasite Hesabı'!L51</f>
        <v>1</v>
      </c>
      <c r="K43" s="176">
        <f>'Uygulamada Kapasite Hesabı'!M51</f>
        <v>7.8750000000000001E-2</v>
      </c>
      <c r="L43" s="133" t="s">
        <v>32</v>
      </c>
      <c r="M43" s="344">
        <f>'Uygulamada Kapasite Hesabı'!O51</f>
        <v>15.018569999999993</v>
      </c>
      <c r="N43" s="145" t="s">
        <v>32</v>
      </c>
    </row>
    <row r="44" spans="2:19" x14ac:dyDescent="0.25">
      <c r="B44" s="161" t="s">
        <v>156</v>
      </c>
      <c r="C44" s="192">
        <f>'Uygulamada Kapasite Hesabı'!C52</f>
        <v>70</v>
      </c>
      <c r="D44" s="205">
        <f>'Uygulamada Kapasite Hesabı'!D52</f>
        <v>80</v>
      </c>
      <c r="E44" s="192">
        <f>'Uygulamada Kapasite Hesabı'!E52+'Uygulamada Kapasite Hesabı'!H52</f>
        <v>12.5</v>
      </c>
      <c r="F44" s="206">
        <f>'Uygulamada Kapasite Hesabı'!F52+'Uygulamada Kapasite Hesabı'!G52</f>
        <v>20</v>
      </c>
      <c r="G44" s="159" t="s">
        <v>34</v>
      </c>
      <c r="H44" s="176">
        <f>'Uygulamada Kapasite Hesabı'!J52</f>
        <v>0.09</v>
      </c>
      <c r="I44" s="133" t="s">
        <v>32</v>
      </c>
      <c r="J44" s="192">
        <f>'Uygulamada Kapasite Hesabı'!L52</f>
        <v>1</v>
      </c>
      <c r="K44" s="176">
        <f>'Uygulamada Kapasite Hesabı'!M52</f>
        <v>0.09</v>
      </c>
      <c r="L44" s="133" t="s">
        <v>32</v>
      </c>
      <c r="M44" s="344">
        <f>'Uygulamada Kapasite Hesabı'!O52</f>
        <v>14.928569999999993</v>
      </c>
      <c r="N44" s="145" t="s">
        <v>32</v>
      </c>
    </row>
    <row r="45" spans="2:19" x14ac:dyDescent="0.25">
      <c r="B45" s="161" t="s">
        <v>157</v>
      </c>
      <c r="C45" s="192">
        <f>'Uygulamada Kapasite Hesabı'!C53</f>
        <v>50</v>
      </c>
      <c r="D45" s="205">
        <f>'Uygulamada Kapasite Hesabı'!D53</f>
        <v>60</v>
      </c>
      <c r="E45" s="192">
        <f>'Uygulamada Kapasite Hesabı'!E53+'Uygulamada Kapasite Hesabı'!H53</f>
        <v>7.5</v>
      </c>
      <c r="F45" s="206">
        <f>'Uygulamada Kapasite Hesabı'!F53+'Uygulamada Kapasite Hesabı'!G53</f>
        <v>16</v>
      </c>
      <c r="G45" s="159" t="s">
        <v>34</v>
      </c>
      <c r="H45" s="176">
        <f>'Uygulamada Kapasite Hesabı'!J53</f>
        <v>2.9579999999999999E-2</v>
      </c>
      <c r="I45" s="133" t="s">
        <v>32</v>
      </c>
      <c r="J45" s="192">
        <f>'Uygulamada Kapasite Hesabı'!L53</f>
        <v>2</v>
      </c>
      <c r="K45" s="176">
        <f>'Uygulamada Kapasite Hesabı'!M53</f>
        <v>5.9159999999999997E-2</v>
      </c>
      <c r="L45" s="133" t="s">
        <v>32</v>
      </c>
      <c r="M45" s="344">
        <f>'Uygulamada Kapasite Hesabı'!O53</f>
        <v>14.869409999999993</v>
      </c>
      <c r="N45" s="145" t="s">
        <v>32</v>
      </c>
    </row>
    <row r="46" spans="2:19" ht="16.5" thickBot="1" x14ac:dyDescent="0.3">
      <c r="B46" s="162" t="s">
        <v>158</v>
      </c>
      <c r="C46" s="193">
        <f>'Uygulamada Kapasite Hesabı'!C54</f>
        <v>70</v>
      </c>
      <c r="D46" s="210">
        <f>'Uygulamada Kapasite Hesabı'!D54</f>
        <v>60</v>
      </c>
      <c r="E46" s="193">
        <f>'Uygulamada Kapasite Hesabı'!E54+'Uygulamada Kapasite Hesabı'!H54</f>
        <v>17.5</v>
      </c>
      <c r="F46" s="211">
        <f>'Uygulamada Kapasite Hesabı'!F54+'Uygulamada Kapasite Hesabı'!G54</f>
        <v>20</v>
      </c>
      <c r="G46" s="163" t="s">
        <v>34</v>
      </c>
      <c r="H46" s="177">
        <f>'Uygulamada Kapasite Hesabı'!J54</f>
        <v>9.8000000000000004E-2</v>
      </c>
      <c r="I46" s="147" t="s">
        <v>32</v>
      </c>
      <c r="J46" s="193">
        <f>'Uygulamada Kapasite Hesabı'!L54</f>
        <v>1</v>
      </c>
      <c r="K46" s="177">
        <f>'Uygulamada Kapasite Hesabı'!M54</f>
        <v>9.8000000000000004E-2</v>
      </c>
      <c r="L46" s="147" t="s">
        <v>32</v>
      </c>
      <c r="M46" s="345">
        <f>'Uygulamada Kapasite Hesabı'!O54</f>
        <v>14.771409999999992</v>
      </c>
      <c r="N46" s="150" t="s">
        <v>32</v>
      </c>
    </row>
    <row r="47" spans="2:19" s="93" customFormat="1" x14ac:dyDescent="0.25">
      <c r="C47" s="135"/>
      <c r="D47" s="136"/>
      <c r="E47" s="135"/>
      <c r="F47" s="137"/>
      <c r="G47" s="165"/>
      <c r="H47" s="165"/>
      <c r="I47" s="165"/>
    </row>
    <row r="48" spans="2:19" s="93" customFormat="1" ht="16.5" thickBot="1" x14ac:dyDescent="0.3">
      <c r="C48" s="135"/>
      <c r="D48" s="136"/>
      <c r="E48" s="135"/>
      <c r="F48" s="137"/>
      <c r="G48" s="165"/>
      <c r="H48" s="165"/>
      <c r="I48" s="165"/>
    </row>
    <row r="49" spans="2:14" s="95" customFormat="1" ht="63" x14ac:dyDescent="0.25">
      <c r="B49" s="348" t="s">
        <v>265</v>
      </c>
      <c r="C49" s="350" t="s">
        <v>173</v>
      </c>
      <c r="D49" s="350" t="s">
        <v>174</v>
      </c>
      <c r="E49" s="350" t="s">
        <v>176</v>
      </c>
      <c r="F49" s="350" t="s">
        <v>22</v>
      </c>
      <c r="G49" s="360" t="s">
        <v>34</v>
      </c>
      <c r="H49" s="350" t="s">
        <v>196</v>
      </c>
      <c r="I49" s="361" t="s">
        <v>32</v>
      </c>
      <c r="J49" s="350" t="s">
        <v>266</v>
      </c>
      <c r="K49" s="350" t="s">
        <v>267</v>
      </c>
      <c r="L49" s="354" t="s">
        <v>32</v>
      </c>
      <c r="M49" s="350" t="s">
        <v>255</v>
      </c>
      <c r="N49" s="356" t="s">
        <v>32</v>
      </c>
    </row>
    <row r="50" spans="2:14" s="93" customFormat="1" x14ac:dyDescent="0.25">
      <c r="B50" s="161" t="s">
        <v>169</v>
      </c>
      <c r="C50" s="192">
        <f>'Uygulamada Kapasite Hesabı'!C58</f>
        <v>80</v>
      </c>
      <c r="D50" s="192">
        <f>'Uygulamada Kapasite Hesabı'!D58</f>
        <v>5</v>
      </c>
      <c r="E50" s="192">
        <f>'Uygulamada Kapasite Hesabı'!F58</f>
        <v>50</v>
      </c>
      <c r="F50" s="192">
        <f>'Uygulamada Kapasite Hesabı'!G58</f>
        <v>2.5</v>
      </c>
      <c r="G50" s="159" t="s">
        <v>34</v>
      </c>
      <c r="H50" s="176">
        <f>'Uygulamada Kapasite Hesabı'!I58</f>
        <v>0.4</v>
      </c>
      <c r="I50" s="133" t="s">
        <v>32</v>
      </c>
      <c r="J50" s="192">
        <f>'Uygulamada Kapasite Hesabı'!K58</f>
        <v>1</v>
      </c>
      <c r="K50" s="176">
        <f>'Uygulamada Kapasite Hesabı'!L58</f>
        <v>0.4</v>
      </c>
      <c r="L50" s="133" t="s">
        <v>32</v>
      </c>
      <c r="M50" s="344">
        <f>'Uygulamada Kapasite Hesabı'!N58</f>
        <v>14.371409999999992</v>
      </c>
      <c r="N50" s="145" t="s">
        <v>32</v>
      </c>
    </row>
    <row r="51" spans="2:14" s="93" customFormat="1" ht="15.75" customHeight="1" x14ac:dyDescent="0.25">
      <c r="B51" s="161" t="s">
        <v>170</v>
      </c>
      <c r="C51" s="192">
        <f>'Uygulamada Kapasite Hesabı'!C59</f>
        <v>100</v>
      </c>
      <c r="D51" s="192">
        <f>'Uygulamada Kapasite Hesabı'!D59</f>
        <v>6</v>
      </c>
      <c r="E51" s="192">
        <f>'Uygulamada Kapasite Hesabı'!F59</f>
        <v>55</v>
      </c>
      <c r="F51" s="192">
        <f>'Uygulamada Kapasite Hesabı'!G59</f>
        <v>2.5</v>
      </c>
      <c r="G51" s="159" t="s">
        <v>34</v>
      </c>
      <c r="H51" s="176">
        <f>'Uygulamada Kapasite Hesabı'!I59</f>
        <v>0.69499999999999995</v>
      </c>
      <c r="I51" s="133" t="s">
        <v>32</v>
      </c>
      <c r="J51" s="192">
        <f>'Uygulamada Kapasite Hesabı'!K59</f>
        <v>1</v>
      </c>
      <c r="K51" s="176">
        <f>'Uygulamada Kapasite Hesabı'!L59</f>
        <v>0.69499999999999995</v>
      </c>
      <c r="L51" s="133" t="s">
        <v>32</v>
      </c>
      <c r="M51" s="344">
        <f>'Uygulamada Kapasite Hesabı'!N59</f>
        <v>13.676409999999992</v>
      </c>
      <c r="N51" s="145" t="s">
        <v>32</v>
      </c>
    </row>
    <row r="52" spans="2:14" s="93" customFormat="1" ht="15.75" customHeight="1" x14ac:dyDescent="0.25">
      <c r="B52" s="161" t="s">
        <v>171</v>
      </c>
      <c r="C52" s="192">
        <f>'Uygulamada Kapasite Hesabı'!C60</f>
        <v>90</v>
      </c>
      <c r="D52" s="192">
        <f>'Uygulamada Kapasite Hesabı'!D60</f>
        <v>5</v>
      </c>
      <c r="E52" s="192">
        <f>'Uygulamada Kapasite Hesabı'!F60</f>
        <v>52</v>
      </c>
      <c r="F52" s="192">
        <f>'Uygulamada Kapasite Hesabı'!G60</f>
        <v>2.5</v>
      </c>
      <c r="G52" s="159" t="s">
        <v>34</v>
      </c>
      <c r="H52" s="176">
        <f>'Uygulamada Kapasite Hesabı'!I60</f>
        <v>0.52244999999999997</v>
      </c>
      <c r="I52" s="133" t="s">
        <v>32</v>
      </c>
      <c r="J52" s="192">
        <f>'Uygulamada Kapasite Hesabı'!K60</f>
        <v>2</v>
      </c>
      <c r="K52" s="176">
        <f>'Uygulamada Kapasite Hesabı'!L60</f>
        <v>1.0448999999999999</v>
      </c>
      <c r="L52" s="133" t="s">
        <v>32</v>
      </c>
      <c r="M52" s="344">
        <f>'Uygulamada Kapasite Hesabı'!N60</f>
        <v>12.631509999999992</v>
      </c>
      <c r="N52" s="145" t="s">
        <v>32</v>
      </c>
    </row>
    <row r="53" spans="2:14" s="93" customFormat="1" ht="16.5" thickBot="1" x14ac:dyDescent="0.3">
      <c r="B53" s="162" t="s">
        <v>172</v>
      </c>
      <c r="C53" s="193">
        <f>'Uygulamada Kapasite Hesabı'!C61</f>
        <v>60</v>
      </c>
      <c r="D53" s="193">
        <f>'Uygulamada Kapasite Hesabı'!D61</f>
        <v>5</v>
      </c>
      <c r="E53" s="193">
        <f>'Uygulamada Kapasite Hesabı'!F61</f>
        <v>40</v>
      </c>
      <c r="F53" s="193">
        <f>'Uygulamada Kapasite Hesabı'!G61</f>
        <v>2.5</v>
      </c>
      <c r="G53" s="163" t="s">
        <v>34</v>
      </c>
      <c r="H53" s="177">
        <f>'Uygulamada Kapasite Hesabı'!I61</f>
        <v>0.189</v>
      </c>
      <c r="I53" s="147" t="s">
        <v>32</v>
      </c>
      <c r="J53" s="193">
        <f>'Uygulamada Kapasite Hesabı'!K61</f>
        <v>1</v>
      </c>
      <c r="K53" s="177">
        <f>'Uygulamada Kapasite Hesabı'!L61</f>
        <v>0.189</v>
      </c>
      <c r="L53" s="147" t="s">
        <v>32</v>
      </c>
      <c r="M53" s="345">
        <f>'Uygulamada Kapasite Hesabı'!N61</f>
        <v>12.442509999999992</v>
      </c>
      <c r="N53" s="150" t="s">
        <v>32</v>
      </c>
    </row>
    <row r="54" spans="2:14" s="93" customFormat="1" x14ac:dyDescent="0.25">
      <c r="B54" s="166"/>
      <c r="C54" s="167"/>
      <c r="D54" s="168"/>
      <c r="E54" s="167"/>
      <c r="F54" s="169"/>
      <c r="G54" s="170"/>
      <c r="H54" s="170"/>
      <c r="I54" s="170"/>
      <c r="J54" s="166"/>
    </row>
    <row r="55" spans="2:14" s="93" customFormat="1" ht="16.5" thickBot="1" x14ac:dyDescent="0.3">
      <c r="B55" s="166"/>
      <c r="C55" s="167"/>
      <c r="D55" s="168"/>
      <c r="E55" s="167"/>
      <c r="F55" s="169"/>
      <c r="G55" s="170"/>
      <c r="H55" s="170"/>
      <c r="I55" s="170"/>
      <c r="J55" s="166"/>
    </row>
    <row r="56" spans="2:14" s="95" customFormat="1" ht="59.25" customHeight="1" x14ac:dyDescent="0.25">
      <c r="B56" s="348" t="s">
        <v>268</v>
      </c>
      <c r="C56" s="362" t="s">
        <v>183</v>
      </c>
      <c r="D56" s="362" t="s">
        <v>184</v>
      </c>
      <c r="E56" s="350" t="s">
        <v>186</v>
      </c>
      <c r="F56" s="360" t="s">
        <v>34</v>
      </c>
      <c r="G56" s="350" t="s">
        <v>269</v>
      </c>
      <c r="H56" s="361" t="s">
        <v>32</v>
      </c>
      <c r="I56" s="350" t="s">
        <v>270</v>
      </c>
      <c r="J56" s="350" t="s">
        <v>271</v>
      </c>
      <c r="K56" s="350" t="s">
        <v>272</v>
      </c>
      <c r="L56" s="355" t="s">
        <v>255</v>
      </c>
      <c r="M56" s="356" t="s">
        <v>32</v>
      </c>
    </row>
    <row r="57" spans="2:14" s="93" customFormat="1" x14ac:dyDescent="0.25">
      <c r="B57" s="161" t="s">
        <v>179</v>
      </c>
      <c r="C57" s="172">
        <f>'Uygulamada Kapasite Hesabı'!C65</f>
        <v>80</v>
      </c>
      <c r="D57" s="172">
        <f>'Uygulamada Kapasite Hesabı'!E65</f>
        <v>5</v>
      </c>
      <c r="E57" s="212">
        <f>'Uygulamada Kapasite Hesabı'!F65</f>
        <v>2.5</v>
      </c>
      <c r="F57" s="159" t="s">
        <v>34</v>
      </c>
      <c r="G57" s="174">
        <f>'Uygulamada Kapasite Hesabı'!H65</f>
        <v>9.6000000000000002E-2</v>
      </c>
      <c r="H57" s="133" t="s">
        <v>32</v>
      </c>
      <c r="I57" s="192">
        <f>'Uygulamada Kapasite Hesabı'!J65</f>
        <v>20</v>
      </c>
      <c r="J57" s="213">
        <f>'Uygulamada Kapasite Hesabı'!K65</f>
        <v>10</v>
      </c>
      <c r="K57" s="139">
        <f>'Uygulamada Kapasite Hesabı'!L65</f>
        <v>0.96</v>
      </c>
      <c r="L57" s="344">
        <f>'Uygulamada Kapasite Hesabı'!M65</f>
        <v>11.482509999999991</v>
      </c>
      <c r="M57" s="145" t="s">
        <v>32</v>
      </c>
    </row>
    <row r="58" spans="2:14" x14ac:dyDescent="0.25">
      <c r="B58" s="161" t="s">
        <v>180</v>
      </c>
      <c r="C58" s="172">
        <f>'Uygulamada Kapasite Hesabı'!C66</f>
        <v>100</v>
      </c>
      <c r="D58" s="172">
        <f>'Uygulamada Kapasite Hesabı'!E66</f>
        <v>6</v>
      </c>
      <c r="E58" s="212">
        <f>'Uygulamada Kapasite Hesabı'!F66</f>
        <v>2.5</v>
      </c>
      <c r="F58" s="159" t="s">
        <v>34</v>
      </c>
      <c r="G58" s="174">
        <f>'Uygulamada Kapasite Hesabı'!H66</f>
        <v>0.17</v>
      </c>
      <c r="H58" s="133" t="s">
        <v>32</v>
      </c>
      <c r="I58" s="192">
        <f>'Uygulamada Kapasite Hesabı'!J66</f>
        <v>10</v>
      </c>
      <c r="J58" s="213">
        <f>'Uygulamada Kapasite Hesabı'!K66</f>
        <v>5</v>
      </c>
      <c r="K58" s="139">
        <f>'Uygulamada Kapasite Hesabı'!L66</f>
        <v>0.85000000000000009</v>
      </c>
      <c r="L58" s="344">
        <f>'Uygulamada Kapasite Hesabı'!M66</f>
        <v>10.632509999999991</v>
      </c>
      <c r="M58" s="145" t="s">
        <v>32</v>
      </c>
    </row>
    <row r="59" spans="2:14" x14ac:dyDescent="0.25">
      <c r="B59" s="161" t="s">
        <v>181</v>
      </c>
      <c r="C59" s="172">
        <f>'Uygulamada Kapasite Hesabı'!C67</f>
        <v>90</v>
      </c>
      <c r="D59" s="172">
        <f>'Uygulamada Kapasite Hesabı'!E67</f>
        <v>5</v>
      </c>
      <c r="E59" s="212">
        <f>'Uygulamada Kapasite Hesabı'!F67</f>
        <v>2.5</v>
      </c>
      <c r="F59" s="159" t="s">
        <v>34</v>
      </c>
      <c r="G59" s="174">
        <f>'Uygulamada Kapasite Hesabı'!H67</f>
        <v>0.1215</v>
      </c>
      <c r="H59" s="133" t="s">
        <v>32</v>
      </c>
      <c r="I59" s="192">
        <f>'Uygulamada Kapasite Hesabı'!J67</f>
        <v>16</v>
      </c>
      <c r="J59" s="213">
        <f>'Uygulamada Kapasite Hesabı'!K67</f>
        <v>8</v>
      </c>
      <c r="K59" s="139">
        <f>'Uygulamada Kapasite Hesabı'!L67</f>
        <v>0.97199999999999998</v>
      </c>
      <c r="L59" s="344">
        <f>'Uygulamada Kapasite Hesabı'!M67</f>
        <v>9.6605099999999915</v>
      </c>
      <c r="M59" s="145" t="s">
        <v>32</v>
      </c>
    </row>
    <row r="60" spans="2:14" ht="16.5" thickBot="1" x14ac:dyDescent="0.3">
      <c r="B60" s="162" t="s">
        <v>182</v>
      </c>
      <c r="C60" s="173">
        <f>'Uygulamada Kapasite Hesabı'!C68</f>
        <v>60</v>
      </c>
      <c r="D60" s="173">
        <f>'Uygulamada Kapasite Hesabı'!E68</f>
        <v>5</v>
      </c>
      <c r="E60" s="214">
        <f>'Uygulamada Kapasite Hesabı'!F68</f>
        <v>2.5</v>
      </c>
      <c r="F60" s="163" t="s">
        <v>34</v>
      </c>
      <c r="G60" s="175">
        <f>'Uygulamada Kapasite Hesabı'!H68</f>
        <v>5.3999999999999999E-2</v>
      </c>
      <c r="H60" s="147" t="s">
        <v>32</v>
      </c>
      <c r="I60" s="193">
        <f>'Uygulamada Kapasite Hesabı'!J68</f>
        <v>8</v>
      </c>
      <c r="J60" s="233">
        <f>'Uygulamada Kapasite Hesabı'!K68</f>
        <v>4</v>
      </c>
      <c r="K60" s="148">
        <f>'Uygulamada Kapasite Hesabı'!L68</f>
        <v>0.216</v>
      </c>
      <c r="L60" s="345">
        <f>'Uygulamada Kapasite Hesabı'!M68</f>
        <v>9.4445099999999922</v>
      </c>
      <c r="M60" s="150" t="s">
        <v>32</v>
      </c>
    </row>
    <row r="61" spans="2:14" x14ac:dyDescent="0.25">
      <c r="B61" s="166"/>
      <c r="C61" s="166"/>
      <c r="D61" s="166"/>
      <c r="E61" s="166"/>
      <c r="F61" s="166"/>
      <c r="G61" s="166"/>
      <c r="H61" s="166"/>
      <c r="I61" s="166"/>
      <c r="J61" s="166"/>
    </row>
    <row r="62" spans="2:14" ht="16.5" thickBot="1" x14ac:dyDescent="0.3"/>
    <row r="63" spans="2:14" ht="60.75" customHeight="1" x14ac:dyDescent="0.25">
      <c r="B63" s="348" t="s">
        <v>273</v>
      </c>
      <c r="C63" s="350" t="s">
        <v>193</v>
      </c>
      <c r="D63" s="350" t="s">
        <v>192</v>
      </c>
      <c r="E63" s="350" t="s">
        <v>191</v>
      </c>
      <c r="F63" s="360" t="s">
        <v>34</v>
      </c>
      <c r="G63" s="350" t="s">
        <v>274</v>
      </c>
      <c r="H63" s="361" t="s">
        <v>32</v>
      </c>
      <c r="I63" s="350" t="s">
        <v>275</v>
      </c>
      <c r="J63" s="350" t="s">
        <v>276</v>
      </c>
      <c r="K63" s="355" t="s">
        <v>255</v>
      </c>
      <c r="L63" s="356" t="s">
        <v>32</v>
      </c>
    </row>
    <row r="64" spans="2:14" x14ac:dyDescent="0.25">
      <c r="B64" s="161" t="s">
        <v>187</v>
      </c>
      <c r="C64" s="202">
        <f>'Uygulamada Kapasite Hesabı'!C72</f>
        <v>40</v>
      </c>
      <c r="D64" s="202">
        <f>'Uygulamada Kapasite Hesabı'!E72</f>
        <v>50</v>
      </c>
      <c r="E64" s="202">
        <f>'Uygulamada Kapasite Hesabı'!F72</f>
        <v>2.5</v>
      </c>
      <c r="F64" s="159" t="s">
        <v>34</v>
      </c>
      <c r="G64" s="176">
        <f>'Uygulamada Kapasite Hesabı'!H72</f>
        <v>8.4000000000000005E-2</v>
      </c>
      <c r="H64" s="133" t="s">
        <v>32</v>
      </c>
      <c r="I64" s="192">
        <f>'Uygulamada Kapasite Hesabı'!J72</f>
        <v>10</v>
      </c>
      <c r="J64" s="140">
        <f>'Uygulamada Kapasite Hesabı'!K72</f>
        <v>0.84000000000000008</v>
      </c>
      <c r="K64" s="344">
        <f>'Uygulamada Kapasite Hesabı'!L72</f>
        <v>8.6045099999999923</v>
      </c>
      <c r="L64" s="145" t="s">
        <v>32</v>
      </c>
    </row>
    <row r="65" spans="1:21" x14ac:dyDescent="0.25">
      <c r="B65" s="161" t="s">
        <v>188</v>
      </c>
      <c r="C65" s="202">
        <f>'Uygulamada Kapasite Hesabı'!C73</f>
        <v>45</v>
      </c>
      <c r="D65" s="202">
        <f>'Uygulamada Kapasite Hesabı'!E73</f>
        <v>55</v>
      </c>
      <c r="E65" s="202">
        <f>'Uygulamada Kapasite Hesabı'!F73</f>
        <v>2.5</v>
      </c>
      <c r="F65" s="159" t="s">
        <v>34</v>
      </c>
      <c r="G65" s="176">
        <f>'Uygulamada Kapasite Hesabı'!H73</f>
        <v>0.1164375</v>
      </c>
      <c r="H65" s="133" t="s">
        <v>32</v>
      </c>
      <c r="I65" s="192">
        <f>'Uygulamada Kapasite Hesabı'!J73</f>
        <v>5</v>
      </c>
      <c r="J65" s="140">
        <f>'Uygulamada Kapasite Hesabı'!K73</f>
        <v>0.58218749999999997</v>
      </c>
      <c r="K65" s="344">
        <f>'Uygulamada Kapasite Hesabı'!L73</f>
        <v>8.0223224999999925</v>
      </c>
      <c r="L65" s="145" t="s">
        <v>32</v>
      </c>
    </row>
    <row r="66" spans="1:21" x14ac:dyDescent="0.25">
      <c r="A66" s="132"/>
      <c r="B66" s="161" t="s">
        <v>189</v>
      </c>
      <c r="C66" s="202">
        <f>'Uygulamada Kapasite Hesabı'!C74</f>
        <v>42</v>
      </c>
      <c r="D66" s="202">
        <f>'Uygulamada Kapasite Hesabı'!E74</f>
        <v>50</v>
      </c>
      <c r="E66" s="202">
        <f>'Uygulamada Kapasite Hesabı'!F74</f>
        <v>2.5</v>
      </c>
      <c r="F66" s="159" t="s">
        <v>34</v>
      </c>
      <c r="G66" s="176">
        <f>'Uygulamada Kapasite Hesabı'!H74</f>
        <v>9.2609999999999998E-2</v>
      </c>
      <c r="H66" s="133" t="s">
        <v>32</v>
      </c>
      <c r="I66" s="192">
        <f>'Uygulamada Kapasite Hesabı'!J74</f>
        <v>8</v>
      </c>
      <c r="J66" s="140">
        <f>'Uygulamada Kapasite Hesabı'!K74</f>
        <v>0.74087999999999998</v>
      </c>
      <c r="K66" s="344">
        <f>'Uygulamada Kapasite Hesabı'!L74</f>
        <v>7.2814424999999927</v>
      </c>
      <c r="L66" s="145" t="s">
        <v>32</v>
      </c>
    </row>
    <row r="67" spans="1:21" ht="16.5" thickBot="1" x14ac:dyDescent="0.3">
      <c r="A67" s="132"/>
      <c r="B67" s="162" t="s">
        <v>190</v>
      </c>
      <c r="C67" s="209">
        <f>'Uygulamada Kapasite Hesabı'!C75</f>
        <v>35</v>
      </c>
      <c r="D67" s="209">
        <f>'Uygulamada Kapasite Hesabı'!E75</f>
        <v>45</v>
      </c>
      <c r="E67" s="209">
        <f>'Uygulamada Kapasite Hesabı'!F75</f>
        <v>2.5</v>
      </c>
      <c r="F67" s="163" t="s">
        <v>34</v>
      </c>
      <c r="G67" s="177">
        <f>'Uygulamada Kapasite Hesabı'!H75</f>
        <v>5.8187500000000003E-2</v>
      </c>
      <c r="H67" s="147" t="s">
        <v>32</v>
      </c>
      <c r="I67" s="193">
        <f>'Uygulamada Kapasite Hesabı'!J75</f>
        <v>4</v>
      </c>
      <c r="J67" s="149">
        <f>'Uygulamada Kapasite Hesabı'!K75</f>
        <v>0.23275000000000001</v>
      </c>
      <c r="K67" s="345">
        <f>'Uygulamada Kapasite Hesabı'!L75</f>
        <v>7.0486924999999925</v>
      </c>
      <c r="L67" s="150" t="s">
        <v>32</v>
      </c>
    </row>
    <row r="68" spans="1:21" x14ac:dyDescent="0.25">
      <c r="A68" s="132"/>
      <c r="B68" s="132"/>
      <c r="C68" s="132"/>
      <c r="D68" s="128"/>
      <c r="E68" s="132"/>
      <c r="F68" s="132"/>
      <c r="G68" s="132"/>
      <c r="H68" s="132"/>
      <c r="I68" s="132"/>
    </row>
    <row r="69" spans="1:21" ht="16.5" thickBot="1" x14ac:dyDescent="0.3">
      <c r="A69" s="132"/>
      <c r="B69" s="132"/>
      <c r="C69" s="132"/>
      <c r="D69" s="132"/>
      <c r="E69" s="132"/>
      <c r="F69" s="132"/>
      <c r="G69" s="132"/>
      <c r="H69" s="132"/>
      <c r="I69" s="132"/>
    </row>
    <row r="70" spans="1:21" ht="61.5" customHeight="1" x14ac:dyDescent="0.25">
      <c r="A70" s="132"/>
      <c r="B70" s="348" t="s">
        <v>278</v>
      </c>
      <c r="C70" s="350" t="s">
        <v>183</v>
      </c>
      <c r="D70" s="350" t="s">
        <v>184</v>
      </c>
      <c r="E70" s="350" t="s">
        <v>186</v>
      </c>
      <c r="F70" s="350" t="s">
        <v>193</v>
      </c>
      <c r="G70" s="350" t="s">
        <v>192</v>
      </c>
      <c r="H70" s="350" t="s">
        <v>191</v>
      </c>
      <c r="I70" s="360" t="s">
        <v>34</v>
      </c>
      <c r="J70" s="350" t="s">
        <v>269</v>
      </c>
      <c r="K70" s="361" t="s">
        <v>32</v>
      </c>
      <c r="L70" s="350" t="s">
        <v>274</v>
      </c>
      <c r="M70" s="142" t="s">
        <v>32</v>
      </c>
      <c r="N70" s="141" t="s">
        <v>198</v>
      </c>
      <c r="O70" s="361" t="s">
        <v>32</v>
      </c>
      <c r="P70" s="350" t="s">
        <v>270</v>
      </c>
      <c r="Q70" s="350" t="s">
        <v>271</v>
      </c>
      <c r="R70" s="350" t="s">
        <v>275</v>
      </c>
      <c r="S70" s="350" t="s">
        <v>277</v>
      </c>
      <c r="T70" s="355" t="s">
        <v>255</v>
      </c>
      <c r="U70" s="356" t="s">
        <v>32</v>
      </c>
    </row>
    <row r="71" spans="1:21" x14ac:dyDescent="0.25">
      <c r="A71" s="132"/>
      <c r="B71" s="161" t="s">
        <v>199</v>
      </c>
      <c r="C71" s="172">
        <f>'Uygulamada Kapasite Hesabı'!C79</f>
        <v>80</v>
      </c>
      <c r="D71" s="172">
        <f>'Uygulamada Kapasite Hesabı'!E79</f>
        <v>5</v>
      </c>
      <c r="E71" s="212">
        <f>'Uygulamada Kapasite Hesabı'!F79</f>
        <v>2.5</v>
      </c>
      <c r="F71" s="202">
        <f>'Uygulamada Kapasite Hesabı'!G79</f>
        <v>40</v>
      </c>
      <c r="G71" s="202">
        <f>'Uygulamada Kapasite Hesabı'!I79</f>
        <v>50</v>
      </c>
      <c r="H71" s="202">
        <f>'Uygulamada Kapasite Hesabı'!J79</f>
        <v>2.5</v>
      </c>
      <c r="I71" s="159" t="s">
        <v>34</v>
      </c>
      <c r="J71" s="176">
        <f>'Uygulamada Kapasite Hesabı'!L79</f>
        <v>9.6000000000000002E-2</v>
      </c>
      <c r="K71" s="133" t="s">
        <v>32</v>
      </c>
      <c r="L71" s="176">
        <f>'Uygulamada Kapasite Hesabı'!N79</f>
        <v>8.4000000000000005E-2</v>
      </c>
      <c r="M71" s="133" t="s">
        <v>32</v>
      </c>
      <c r="N71" s="176">
        <f>'Uygulamada Kapasite Hesabı'!P79</f>
        <v>0.18</v>
      </c>
      <c r="O71" s="133" t="s">
        <v>32</v>
      </c>
      <c r="P71" s="192">
        <f>'Uygulamada Kapasite Hesabı'!R79</f>
        <v>20</v>
      </c>
      <c r="Q71" s="133">
        <f>'Uygulamada Kapasite Hesabı'!S79</f>
        <v>10</v>
      </c>
      <c r="R71" s="133">
        <f>'Uygulamada Kapasite Hesabı'!T79</f>
        <v>10</v>
      </c>
      <c r="S71" s="139">
        <f>'Uygulamada Kapasite Hesabı'!U79</f>
        <v>1.7999999999999998</v>
      </c>
      <c r="T71" s="344">
        <f>'Uygulamada Kapasite Hesabı'!V79</f>
        <v>5.2486924999999927</v>
      </c>
      <c r="U71" s="145" t="s">
        <v>32</v>
      </c>
    </row>
    <row r="72" spans="1:21" x14ac:dyDescent="0.25">
      <c r="A72" s="132"/>
      <c r="B72" s="161" t="s">
        <v>200</v>
      </c>
      <c r="C72" s="172">
        <f>'Uygulamada Kapasite Hesabı'!C80</f>
        <v>100</v>
      </c>
      <c r="D72" s="172">
        <f>'Uygulamada Kapasite Hesabı'!E80</f>
        <v>6</v>
      </c>
      <c r="E72" s="212">
        <f>'Uygulamada Kapasite Hesabı'!F80</f>
        <v>2.5</v>
      </c>
      <c r="F72" s="202">
        <f>'Uygulamada Kapasite Hesabı'!G80</f>
        <v>45</v>
      </c>
      <c r="G72" s="202">
        <f>'Uygulamada Kapasite Hesabı'!I80</f>
        <v>55</v>
      </c>
      <c r="H72" s="202">
        <f>'Uygulamada Kapasite Hesabı'!J80</f>
        <v>2.5</v>
      </c>
      <c r="I72" s="159" t="s">
        <v>34</v>
      </c>
      <c r="J72" s="176">
        <f>'Uygulamada Kapasite Hesabı'!L80</f>
        <v>0.17</v>
      </c>
      <c r="K72" s="133" t="s">
        <v>32</v>
      </c>
      <c r="L72" s="176">
        <f>'Uygulamada Kapasite Hesabı'!N80</f>
        <v>0.1164375</v>
      </c>
      <c r="M72" s="133" t="s">
        <v>32</v>
      </c>
      <c r="N72" s="176">
        <f>'Uygulamada Kapasite Hesabı'!P80</f>
        <v>0.28643750000000001</v>
      </c>
      <c r="O72" s="133" t="s">
        <v>32</v>
      </c>
      <c r="P72" s="192">
        <f>'Uygulamada Kapasite Hesabı'!R80</f>
        <v>10</v>
      </c>
      <c r="Q72" s="133">
        <f>'Uygulamada Kapasite Hesabı'!S80</f>
        <v>5</v>
      </c>
      <c r="R72" s="133">
        <f>'Uygulamada Kapasite Hesabı'!T80</f>
        <v>5</v>
      </c>
      <c r="S72" s="139">
        <f>'Uygulamada Kapasite Hesabı'!U80</f>
        <v>1.4321874999999999</v>
      </c>
      <c r="T72" s="344">
        <f>'Uygulamada Kapasite Hesabı'!V80</f>
        <v>3.8165049999999927</v>
      </c>
      <c r="U72" s="145" t="s">
        <v>32</v>
      </c>
    </row>
    <row r="73" spans="1:21" s="132" customFormat="1" ht="15.75" customHeight="1" x14ac:dyDescent="0.25">
      <c r="B73" s="161" t="s">
        <v>201</v>
      </c>
      <c r="C73" s="172">
        <f>'Uygulamada Kapasite Hesabı'!C81</f>
        <v>90</v>
      </c>
      <c r="D73" s="172">
        <f>'Uygulamada Kapasite Hesabı'!E81</f>
        <v>5</v>
      </c>
      <c r="E73" s="212">
        <f>'Uygulamada Kapasite Hesabı'!F81</f>
        <v>2.5</v>
      </c>
      <c r="F73" s="202">
        <f>'Uygulamada Kapasite Hesabı'!G81</f>
        <v>42</v>
      </c>
      <c r="G73" s="202">
        <f>'Uygulamada Kapasite Hesabı'!I81</f>
        <v>50</v>
      </c>
      <c r="H73" s="202">
        <f>'Uygulamada Kapasite Hesabı'!J81</f>
        <v>2.5</v>
      </c>
      <c r="I73" s="159" t="s">
        <v>34</v>
      </c>
      <c r="J73" s="176">
        <f>'Uygulamada Kapasite Hesabı'!L81</f>
        <v>0.1215</v>
      </c>
      <c r="K73" s="133" t="s">
        <v>32</v>
      </c>
      <c r="L73" s="176">
        <f>'Uygulamada Kapasite Hesabı'!N81</f>
        <v>9.2609999999999998E-2</v>
      </c>
      <c r="M73" s="133" t="s">
        <v>32</v>
      </c>
      <c r="N73" s="176">
        <f>'Uygulamada Kapasite Hesabı'!P81</f>
        <v>0.21410999999999999</v>
      </c>
      <c r="O73" s="133" t="s">
        <v>32</v>
      </c>
      <c r="P73" s="192">
        <f>'Uygulamada Kapasite Hesabı'!R81</f>
        <v>16</v>
      </c>
      <c r="Q73" s="133">
        <f>'Uygulamada Kapasite Hesabı'!S81</f>
        <v>8</v>
      </c>
      <c r="R73" s="133">
        <f>'Uygulamada Kapasite Hesabı'!T81</f>
        <v>8</v>
      </c>
      <c r="S73" s="139">
        <f>'Uygulamada Kapasite Hesabı'!U81</f>
        <v>1.71288</v>
      </c>
      <c r="T73" s="344">
        <f>'Uygulamada Kapasite Hesabı'!V81</f>
        <v>2.103624999999993</v>
      </c>
      <c r="U73" s="145" t="s">
        <v>32</v>
      </c>
    </row>
    <row r="74" spans="1:21" s="132" customFormat="1" ht="15.75" customHeight="1" thickBot="1" x14ac:dyDescent="0.3">
      <c r="B74" s="162" t="s">
        <v>202</v>
      </c>
      <c r="C74" s="173">
        <f>'Uygulamada Kapasite Hesabı'!C82</f>
        <v>60</v>
      </c>
      <c r="D74" s="173">
        <f>'Uygulamada Kapasite Hesabı'!E82</f>
        <v>5</v>
      </c>
      <c r="E74" s="214">
        <f>'Uygulamada Kapasite Hesabı'!F82</f>
        <v>2.5</v>
      </c>
      <c r="F74" s="209">
        <f>'Uygulamada Kapasite Hesabı'!G82</f>
        <v>35</v>
      </c>
      <c r="G74" s="209">
        <f>'Uygulamada Kapasite Hesabı'!I82</f>
        <v>45</v>
      </c>
      <c r="H74" s="209">
        <f>'Uygulamada Kapasite Hesabı'!J82</f>
        <v>2.5</v>
      </c>
      <c r="I74" s="163" t="s">
        <v>34</v>
      </c>
      <c r="J74" s="177">
        <f>'Uygulamada Kapasite Hesabı'!L82</f>
        <v>5.3999999999999999E-2</v>
      </c>
      <c r="K74" s="147" t="s">
        <v>32</v>
      </c>
      <c r="L74" s="177">
        <f>'Uygulamada Kapasite Hesabı'!N82</f>
        <v>5.8187500000000003E-2</v>
      </c>
      <c r="M74" s="147" t="s">
        <v>32</v>
      </c>
      <c r="N74" s="177">
        <f>'Uygulamada Kapasite Hesabı'!P82</f>
        <v>0.1121875</v>
      </c>
      <c r="O74" s="147" t="s">
        <v>32</v>
      </c>
      <c r="P74" s="193">
        <f>'Uygulamada Kapasite Hesabı'!R82</f>
        <v>8</v>
      </c>
      <c r="Q74" s="147">
        <f>'Uygulamada Kapasite Hesabı'!S82</f>
        <v>4</v>
      </c>
      <c r="R74" s="147">
        <f>'Uygulamada Kapasite Hesabı'!T82</f>
        <v>4</v>
      </c>
      <c r="S74" s="148">
        <f>'Uygulamada Kapasite Hesabı'!U82</f>
        <v>0.44874999999999998</v>
      </c>
      <c r="T74" s="345">
        <f>'Uygulamada Kapasite Hesabı'!V82</f>
        <v>1.654874999999993</v>
      </c>
      <c r="U74" s="150" t="s">
        <v>32</v>
      </c>
    </row>
    <row r="75" spans="1:21" s="132" customFormat="1" ht="15.75" customHeight="1" x14ac:dyDescent="0.25"/>
    <row r="76" spans="1:21" s="132" customFormat="1" ht="15.75" customHeight="1" thickBot="1" x14ac:dyDescent="0.3"/>
    <row r="77" spans="1:21" s="258" customFormat="1" ht="64.5" customHeight="1" x14ac:dyDescent="0.25">
      <c r="B77" s="366" t="s">
        <v>279</v>
      </c>
      <c r="C77" s="367" t="s">
        <v>239</v>
      </c>
      <c r="D77" s="368" t="s">
        <v>240</v>
      </c>
      <c r="E77" s="368" t="s">
        <v>241</v>
      </c>
      <c r="F77" s="367" t="s">
        <v>243</v>
      </c>
      <c r="G77" s="360" t="s">
        <v>34</v>
      </c>
      <c r="H77" s="368" t="s">
        <v>242</v>
      </c>
      <c r="I77" s="361" t="s">
        <v>32</v>
      </c>
      <c r="J77" s="368" t="s">
        <v>280</v>
      </c>
      <c r="K77" s="350" t="s">
        <v>281</v>
      </c>
      <c r="L77" s="355" t="s">
        <v>255</v>
      </c>
      <c r="M77" s="143" t="s">
        <v>32</v>
      </c>
      <c r="N77" s="259"/>
      <c r="O77" s="260"/>
      <c r="P77" s="259"/>
    </row>
    <row r="78" spans="1:21" ht="15.75" customHeight="1" x14ac:dyDescent="0.25">
      <c r="B78" s="254" t="s">
        <v>235</v>
      </c>
      <c r="C78" s="192">
        <f>'Uygulamada Kapasite Hesabı'!C86</f>
        <v>50</v>
      </c>
      <c r="D78" s="192">
        <f>'Uygulamada Kapasite Hesabı'!D86</f>
        <v>60</v>
      </c>
      <c r="E78" s="192">
        <f>'Uygulamada Kapasite Hesabı'!E86</f>
        <v>4</v>
      </c>
      <c r="F78" s="192">
        <f>'Uygulamada Kapasite Hesabı'!F86</f>
        <v>5</v>
      </c>
      <c r="G78" s="159" t="s">
        <v>34</v>
      </c>
      <c r="H78" s="263">
        <f>'Uygulamada Kapasite Hesabı'!H86</f>
        <v>2.7E-2</v>
      </c>
      <c r="I78" s="133" t="s">
        <v>32</v>
      </c>
      <c r="J78" s="192">
        <f>'Uygulamada Kapasite Hesabı'!J86</f>
        <v>6</v>
      </c>
      <c r="K78" s="265">
        <f>'Uygulamada Kapasite Hesabı'!K86</f>
        <v>0.16200000000000001</v>
      </c>
      <c r="L78" s="344">
        <f>'Uygulamada Kapasite Hesabı'!L86</f>
        <v>1.4928749999999931</v>
      </c>
      <c r="M78" s="145" t="s">
        <v>32</v>
      </c>
      <c r="N78" s="235"/>
      <c r="O78" s="98"/>
      <c r="P78" s="235"/>
    </row>
    <row r="79" spans="1:21" ht="15.75" customHeight="1" x14ac:dyDescent="0.25">
      <c r="B79" s="254" t="s">
        <v>236</v>
      </c>
      <c r="C79" s="192">
        <f>'Uygulamada Kapasite Hesabı'!C87</f>
        <v>35</v>
      </c>
      <c r="D79" s="192">
        <f>'Uygulamada Kapasite Hesabı'!D87</f>
        <v>120</v>
      </c>
      <c r="E79" s="192">
        <f>'Uygulamada Kapasite Hesabı'!E87</f>
        <v>4</v>
      </c>
      <c r="F79" s="192">
        <f>'Uygulamada Kapasite Hesabı'!F87</f>
        <v>2.5</v>
      </c>
      <c r="G79" s="159" t="s">
        <v>34</v>
      </c>
      <c r="H79" s="263">
        <f>'Uygulamada Kapasite Hesabı'!H87</f>
        <v>2.7300000000000001E-2</v>
      </c>
      <c r="I79" s="133" t="s">
        <v>32</v>
      </c>
      <c r="J79" s="192">
        <f>'Uygulamada Kapasite Hesabı'!J87</f>
        <v>20</v>
      </c>
      <c r="K79" s="265">
        <f>'Uygulamada Kapasite Hesabı'!K87</f>
        <v>0.54600000000000004</v>
      </c>
      <c r="L79" s="344">
        <f>'Uygulamada Kapasite Hesabı'!L87</f>
        <v>0.94687499999999303</v>
      </c>
      <c r="M79" s="145" t="s">
        <v>32</v>
      </c>
      <c r="N79" s="235"/>
      <c r="O79" s="98"/>
      <c r="P79" s="235"/>
    </row>
    <row r="80" spans="1:21" ht="15.75" customHeight="1" x14ac:dyDescent="0.25">
      <c r="B80" s="254" t="s">
        <v>237</v>
      </c>
      <c r="C80" s="192">
        <f>'Uygulamada Kapasite Hesabı'!C88</f>
        <v>30</v>
      </c>
      <c r="D80" s="192">
        <f>'Uygulamada Kapasite Hesabı'!D88</f>
        <v>80</v>
      </c>
      <c r="E80" s="192">
        <f>'Uygulamada Kapasite Hesabı'!E88</f>
        <v>4</v>
      </c>
      <c r="F80" s="192">
        <f>'Uygulamada Kapasite Hesabı'!F88</f>
        <v>2.5</v>
      </c>
      <c r="G80" s="159" t="s">
        <v>34</v>
      </c>
      <c r="H80" s="263">
        <f>'Uygulamada Kapasite Hesabı'!H88</f>
        <v>1.5599999999999999E-2</v>
      </c>
      <c r="I80" s="133" t="s">
        <v>32</v>
      </c>
      <c r="J80" s="192">
        <f>'Uygulamada Kapasite Hesabı'!J88</f>
        <v>20</v>
      </c>
      <c r="K80" s="265">
        <f>'Uygulamada Kapasite Hesabı'!K88</f>
        <v>0.312</v>
      </c>
      <c r="L80" s="344">
        <f>'Uygulamada Kapasite Hesabı'!L88</f>
        <v>0.63487499999999297</v>
      </c>
      <c r="M80" s="145" t="s">
        <v>32</v>
      </c>
      <c r="N80" s="235"/>
      <c r="O80" s="98"/>
      <c r="P80" s="235"/>
    </row>
    <row r="81" spans="1:16" ht="15.75" customHeight="1" thickBot="1" x14ac:dyDescent="0.3">
      <c r="B81" s="255" t="s">
        <v>238</v>
      </c>
      <c r="C81" s="192">
        <f>'Uygulamada Kapasite Hesabı'!C89</f>
        <v>20</v>
      </c>
      <c r="D81" s="192">
        <f>'Uygulamada Kapasite Hesabı'!D89</f>
        <v>80</v>
      </c>
      <c r="E81" s="192">
        <f>'Uygulamada Kapasite Hesabı'!E89</f>
        <v>4</v>
      </c>
      <c r="F81" s="192">
        <f>'Uygulamada Kapasite Hesabı'!F89</f>
        <v>2.5</v>
      </c>
      <c r="G81" s="163" t="s">
        <v>34</v>
      </c>
      <c r="H81" s="263">
        <f>'Uygulamada Kapasite Hesabı'!H89</f>
        <v>1.04E-2</v>
      </c>
      <c r="I81" s="147" t="s">
        <v>32</v>
      </c>
      <c r="J81" s="192">
        <f>'Uygulamada Kapasite Hesabı'!J89</f>
        <v>30</v>
      </c>
      <c r="K81" s="265">
        <f>'Uygulamada Kapasite Hesabı'!K89</f>
        <v>0.312</v>
      </c>
      <c r="L81" s="344">
        <f>'Uygulamada Kapasite Hesabı'!L89</f>
        <v>0.32287499999999297</v>
      </c>
      <c r="M81" s="150" t="s">
        <v>32</v>
      </c>
      <c r="N81" s="235"/>
      <c r="O81" s="98"/>
      <c r="P81" s="235"/>
    </row>
    <row r="82" spans="1:16" ht="15.75" customHeight="1" x14ac:dyDescent="0.25">
      <c r="B82" s="253"/>
      <c r="C82" s="253"/>
      <c r="D82" s="95"/>
      <c r="E82" s="155"/>
      <c r="F82" s="155"/>
      <c r="G82" s="155"/>
      <c r="H82" s="256"/>
      <c r="I82" s="95"/>
      <c r="J82" s="95"/>
      <c r="K82" s="234"/>
      <c r="L82" s="95"/>
      <c r="M82" s="95"/>
      <c r="N82" s="235"/>
      <c r="O82" s="98"/>
      <c r="P82" s="235"/>
    </row>
    <row r="83" spans="1:16" ht="15.75" customHeight="1" thickBot="1" x14ac:dyDescent="0.3">
      <c r="B83" s="253"/>
      <c r="C83" s="253"/>
      <c r="D83" s="95"/>
      <c r="E83" s="155"/>
      <c r="F83" s="155"/>
      <c r="G83" s="155"/>
      <c r="H83" s="256"/>
      <c r="I83" s="95"/>
      <c r="J83" s="95"/>
      <c r="K83" s="234"/>
      <c r="L83" s="95"/>
      <c r="M83" s="95"/>
      <c r="N83" s="235"/>
      <c r="O83" s="98"/>
      <c r="P83" s="235"/>
    </row>
    <row r="84" spans="1:16" ht="65.25" customHeight="1" x14ac:dyDescent="0.25">
      <c r="A84" s="235" t="s">
        <v>244</v>
      </c>
      <c r="B84" s="366" t="s">
        <v>282</v>
      </c>
      <c r="C84" s="367" t="s">
        <v>239</v>
      </c>
      <c r="D84" s="368" t="s">
        <v>240</v>
      </c>
      <c r="E84" s="368" t="s">
        <v>241</v>
      </c>
      <c r="F84" s="368" t="s">
        <v>245</v>
      </c>
      <c r="G84" s="360" t="s">
        <v>34</v>
      </c>
      <c r="H84" s="368" t="s">
        <v>246</v>
      </c>
      <c r="I84" s="361" t="s">
        <v>32</v>
      </c>
      <c r="J84" s="368" t="s">
        <v>242</v>
      </c>
      <c r="K84" s="361" t="s">
        <v>32</v>
      </c>
      <c r="L84" s="368" t="s">
        <v>280</v>
      </c>
      <c r="M84" s="350" t="s">
        <v>281</v>
      </c>
      <c r="N84" s="355" t="s">
        <v>255</v>
      </c>
      <c r="O84" s="143" t="s">
        <v>32</v>
      </c>
      <c r="P84" s="235"/>
    </row>
    <row r="85" spans="1:16" ht="15.75" customHeight="1" x14ac:dyDescent="0.25">
      <c r="B85" s="254" t="s">
        <v>235</v>
      </c>
      <c r="C85" s="192">
        <f>'Uygulamada Kapasite Hesabı'!C93</f>
        <v>20</v>
      </c>
      <c r="D85" s="192">
        <f>'Uygulamada Kapasite Hesabı'!D93</f>
        <v>80</v>
      </c>
      <c r="E85" s="192">
        <f>'Uygulamada Kapasite Hesabı'!E93</f>
        <v>7</v>
      </c>
      <c r="F85" s="192">
        <f>'Uygulamada Kapasite Hesabı'!F93</f>
        <v>15</v>
      </c>
      <c r="G85" s="266" t="s">
        <v>34</v>
      </c>
      <c r="H85" s="192">
        <f>'Uygulamada Kapasite Hesabı'!H93</f>
        <v>3.5200000000000002E-2</v>
      </c>
      <c r="I85" s="133" t="s">
        <v>32</v>
      </c>
      <c r="J85" s="364" t="e">
        <f>'Uygulamada Kapasite Hesabı'!#REF!</f>
        <v>#REF!</v>
      </c>
      <c r="K85" s="133" t="s">
        <v>32</v>
      </c>
      <c r="L85" s="192">
        <f>'Uygulamada Kapasite Hesabı'!J93</f>
        <v>2</v>
      </c>
      <c r="M85" s="369">
        <f>'Uygulamada Kapasite Hesabı'!K93</f>
        <v>7.0400000000000004E-2</v>
      </c>
      <c r="N85" s="343">
        <f>'Uygulamada Kapasite Hesabı'!L93</f>
        <v>0.25247499999999296</v>
      </c>
      <c r="O85" s="145" t="s">
        <v>32</v>
      </c>
      <c r="P85" s="235"/>
    </row>
    <row r="86" spans="1:16" ht="15.75" customHeight="1" x14ac:dyDescent="0.25">
      <c r="B86" s="254" t="s">
        <v>236</v>
      </c>
      <c r="C86" s="192">
        <f>'Uygulamada Kapasite Hesabı'!C94</f>
        <v>30</v>
      </c>
      <c r="D86" s="192">
        <f>'Uygulamada Kapasite Hesabı'!D94</f>
        <v>80</v>
      </c>
      <c r="E86" s="192">
        <f>'Uygulamada Kapasite Hesabı'!E94</f>
        <v>4</v>
      </c>
      <c r="F86" s="192">
        <f>'Uygulamada Kapasite Hesabı'!F94</f>
        <v>15</v>
      </c>
      <c r="G86" s="266" t="s">
        <v>34</v>
      </c>
      <c r="H86" s="192">
        <f>'Uygulamada Kapasite Hesabı'!H94</f>
        <v>4.5600000000000002E-2</v>
      </c>
      <c r="I86" s="133" t="s">
        <v>32</v>
      </c>
      <c r="J86" s="364" t="e">
        <f>'Uygulamada Kapasite Hesabı'!#REF!</f>
        <v>#REF!</v>
      </c>
      <c r="K86" s="133" t="s">
        <v>32</v>
      </c>
      <c r="L86" s="192">
        <f>'Uygulamada Kapasite Hesabı'!J94</f>
        <v>1</v>
      </c>
      <c r="M86" s="369">
        <f>'Uygulamada Kapasite Hesabı'!K94</f>
        <v>4.5600000000000002E-2</v>
      </c>
      <c r="N86" s="343">
        <f>'Uygulamada Kapasite Hesabı'!L94</f>
        <v>0.20687499999999295</v>
      </c>
      <c r="O86" s="145" t="s">
        <v>32</v>
      </c>
      <c r="P86" s="235"/>
    </row>
    <row r="87" spans="1:16" ht="15.75" customHeight="1" x14ac:dyDescent="0.25">
      <c r="B87" s="254" t="s">
        <v>237</v>
      </c>
      <c r="C87" s="192">
        <f>'Uygulamada Kapasite Hesabı'!C95</f>
        <v>50</v>
      </c>
      <c r="D87" s="192">
        <f>'Uygulamada Kapasite Hesabı'!D95</f>
        <v>60</v>
      </c>
      <c r="E87" s="192">
        <f>'Uygulamada Kapasite Hesabı'!E95</f>
        <v>4</v>
      </c>
      <c r="F87" s="192">
        <f>'Uygulamada Kapasite Hesabı'!F95</f>
        <v>15</v>
      </c>
      <c r="G87" s="266" t="s">
        <v>34</v>
      </c>
      <c r="H87" s="192">
        <f>'Uygulamada Kapasite Hesabı'!H95</f>
        <v>5.7000000000000002E-2</v>
      </c>
      <c r="I87" s="133" t="s">
        <v>32</v>
      </c>
      <c r="J87" s="364" t="e">
        <f>'Uygulamada Kapasite Hesabı'!#REF!</f>
        <v>#REF!</v>
      </c>
      <c r="K87" s="133" t="s">
        <v>32</v>
      </c>
      <c r="L87" s="192">
        <f>'Uygulamada Kapasite Hesabı'!J95</f>
        <v>2</v>
      </c>
      <c r="M87" s="369">
        <f>'Uygulamada Kapasite Hesabı'!K95</f>
        <v>0.114</v>
      </c>
      <c r="N87" s="343">
        <f>'Uygulamada Kapasite Hesabı'!L95</f>
        <v>9.2874999999992949E-2</v>
      </c>
      <c r="O87" s="145" t="s">
        <v>32</v>
      </c>
      <c r="P87" s="235"/>
    </row>
    <row r="88" spans="1:16" ht="15.75" customHeight="1" thickBot="1" x14ac:dyDescent="0.3">
      <c r="B88" s="255" t="s">
        <v>238</v>
      </c>
      <c r="C88" s="192">
        <f>'Uygulamada Kapasite Hesabı'!C96</f>
        <v>35</v>
      </c>
      <c r="D88" s="192">
        <f>'Uygulamada Kapasite Hesabı'!D96</f>
        <v>120</v>
      </c>
      <c r="E88" s="192">
        <f>'Uygulamada Kapasite Hesabı'!E96</f>
        <v>4</v>
      </c>
      <c r="F88" s="192">
        <f>'Uygulamada Kapasite Hesabı'!F96</f>
        <v>15</v>
      </c>
      <c r="G88" s="267" t="s">
        <v>34</v>
      </c>
      <c r="H88" s="192">
        <f>'Uygulamada Kapasite Hesabı'!H96</f>
        <v>7.9799999999999996E-2</v>
      </c>
      <c r="I88" s="147" t="s">
        <v>32</v>
      </c>
      <c r="J88" s="364" t="e">
        <f>'Uygulamada Kapasite Hesabı'!#REF!</f>
        <v>#REF!</v>
      </c>
      <c r="K88" s="147" t="s">
        <v>32</v>
      </c>
      <c r="L88" s="192">
        <f>'Uygulamada Kapasite Hesabı'!J96</f>
        <v>1</v>
      </c>
      <c r="M88" s="369">
        <f>'Uygulamada Kapasite Hesabı'!K96</f>
        <v>7.9799999999999996E-2</v>
      </c>
      <c r="N88" s="343">
        <f>'Uygulamada Kapasite Hesabı'!L96</f>
        <v>1.3074999999992953E-2</v>
      </c>
      <c r="O88" s="150" t="s">
        <v>32</v>
      </c>
      <c r="P88" s="235"/>
    </row>
    <row r="89" spans="1:16" ht="20.25" customHeight="1" x14ac:dyDescent="0.3">
      <c r="A89" s="166"/>
      <c r="B89" s="224"/>
      <c r="C89" s="217"/>
      <c r="D89" s="217"/>
      <c r="E89" s="217"/>
      <c r="F89" s="218"/>
      <c r="G89" s="217"/>
      <c r="H89" s="166"/>
      <c r="I89" s="166"/>
      <c r="J89" s="166"/>
      <c r="K89" s="166"/>
    </row>
    <row r="90" spans="1:16" x14ac:dyDescent="0.25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</row>
    <row r="91" spans="1:16" x14ac:dyDescent="0.25">
      <c r="A91" s="166"/>
      <c r="B91" s="219"/>
      <c r="C91" s="167"/>
      <c r="D91" s="167"/>
      <c r="E91" s="167"/>
      <c r="F91" s="167"/>
      <c r="G91" s="215"/>
      <c r="H91" s="167"/>
      <c r="I91" s="167"/>
      <c r="J91" s="166"/>
      <c r="K91" s="166"/>
    </row>
    <row r="92" spans="1:16" x14ac:dyDescent="0.25">
      <c r="A92" s="166"/>
      <c r="B92" s="167"/>
      <c r="C92" s="167"/>
      <c r="D92" s="167"/>
      <c r="E92" s="167"/>
      <c r="F92" s="167"/>
      <c r="G92" s="215"/>
      <c r="H92" s="167"/>
      <c r="I92" s="167"/>
      <c r="J92" s="166"/>
      <c r="K92" s="166"/>
    </row>
    <row r="93" spans="1:16" x14ac:dyDescent="0.25">
      <c r="A93" s="166"/>
      <c r="B93" s="167"/>
      <c r="C93" s="167"/>
      <c r="D93" s="167"/>
      <c r="E93" s="167"/>
      <c r="F93" s="167"/>
      <c r="G93" s="215"/>
      <c r="H93" s="167"/>
      <c r="I93" s="167"/>
      <c r="J93" s="166"/>
      <c r="K93" s="166"/>
    </row>
    <row r="94" spans="1:16" x14ac:dyDescent="0.25">
      <c r="A94" s="166"/>
      <c r="B94" s="167"/>
      <c r="C94" s="167"/>
      <c r="D94" s="167"/>
      <c r="E94" s="167"/>
      <c r="F94" s="167"/>
      <c r="G94" s="220"/>
      <c r="H94" s="167"/>
      <c r="I94" s="167"/>
      <c r="J94" s="166"/>
      <c r="K94" s="166"/>
    </row>
    <row r="95" spans="1:16" x14ac:dyDescent="0.25">
      <c r="A95" s="166"/>
      <c r="B95" s="6"/>
      <c r="C95" s="6"/>
      <c r="D95" s="6"/>
      <c r="E95" s="6"/>
      <c r="F95" s="6"/>
      <c r="G95" s="6"/>
      <c r="H95" s="6"/>
      <c r="I95" s="6"/>
      <c r="J95" s="166"/>
      <c r="K95" s="166"/>
    </row>
    <row r="96" spans="1:16" x14ac:dyDescent="0.25">
      <c r="A96" s="166"/>
      <c r="B96" s="225"/>
      <c r="C96" s="225"/>
      <c r="D96" s="225"/>
      <c r="E96" s="225"/>
      <c r="F96" s="225"/>
      <c r="G96" s="225"/>
      <c r="H96" s="225"/>
      <c r="I96" s="225"/>
      <c r="J96" s="166"/>
      <c r="K96" s="166"/>
    </row>
    <row r="97" spans="1:11" x14ac:dyDescent="0.25">
      <c r="A97" s="166"/>
      <c r="B97" s="219"/>
      <c r="C97" s="219"/>
      <c r="D97" s="219"/>
      <c r="E97" s="219"/>
      <c r="F97" s="219"/>
      <c r="G97" s="215"/>
      <c r="H97" s="219"/>
      <c r="I97" s="219"/>
      <c r="J97" s="166"/>
      <c r="K97" s="166"/>
    </row>
    <row r="98" spans="1:11" x14ac:dyDescent="0.25">
      <c r="A98" s="166"/>
      <c r="B98" s="219"/>
      <c r="C98" s="219"/>
      <c r="D98" s="219"/>
      <c r="E98" s="219"/>
      <c r="F98" s="219"/>
      <c r="G98" s="215"/>
      <c r="H98" s="219"/>
      <c r="I98" s="219"/>
      <c r="J98" s="166"/>
      <c r="K98" s="166"/>
    </row>
    <row r="99" spans="1:11" x14ac:dyDescent="0.25">
      <c r="A99" s="166"/>
      <c r="B99" s="219"/>
      <c r="C99" s="219"/>
      <c r="D99" s="219"/>
      <c r="E99" s="219"/>
      <c r="F99" s="219"/>
      <c r="G99" s="221"/>
      <c r="H99" s="219"/>
      <c r="I99" s="219"/>
      <c r="J99" s="166"/>
      <c r="K99" s="166"/>
    </row>
    <row r="100" spans="1:11" x14ac:dyDescent="0.25">
      <c r="A100" s="166"/>
      <c r="B100" s="167"/>
      <c r="C100" s="167"/>
      <c r="D100" s="167"/>
      <c r="E100" s="167"/>
      <c r="F100" s="167"/>
      <c r="G100" s="222"/>
      <c r="H100" s="167"/>
      <c r="I100" s="167"/>
      <c r="J100" s="166"/>
      <c r="K100" s="166"/>
    </row>
    <row r="101" spans="1:11" x14ac:dyDescent="0.25">
      <c r="A101" s="166"/>
      <c r="B101" s="215"/>
      <c r="C101" s="215"/>
      <c r="D101" s="215"/>
      <c r="E101" s="215"/>
      <c r="F101" s="215"/>
      <c r="G101" s="215"/>
      <c r="H101" s="215"/>
      <c r="I101" s="215"/>
      <c r="J101" s="166"/>
      <c r="K101" s="166"/>
    </row>
    <row r="102" spans="1:11" x14ac:dyDescent="0.25">
      <c r="A102" s="166"/>
      <c r="B102" s="167"/>
      <c r="C102" s="167"/>
      <c r="D102" s="167"/>
      <c r="E102" s="167"/>
      <c r="F102" s="167"/>
      <c r="G102" s="223"/>
      <c r="H102" s="167"/>
      <c r="I102" s="167"/>
      <c r="J102" s="166"/>
      <c r="K102" s="166"/>
    </row>
    <row r="103" spans="1:11" x14ac:dyDescent="0.25">
      <c r="A103" s="166"/>
      <c r="B103" s="167"/>
      <c r="C103" s="167"/>
      <c r="D103" s="167"/>
      <c r="E103" s="167"/>
      <c r="F103" s="167"/>
      <c r="G103" s="223"/>
      <c r="H103" s="167"/>
      <c r="I103" s="167"/>
      <c r="J103" s="166"/>
      <c r="K103" s="166"/>
    </row>
    <row r="104" spans="1:11" x14ac:dyDescent="0.25">
      <c r="A104" s="166"/>
      <c r="B104" s="167"/>
      <c r="C104" s="167"/>
      <c r="D104" s="167"/>
      <c r="E104" s="167"/>
      <c r="F104" s="167"/>
      <c r="G104" s="223"/>
      <c r="H104" s="167"/>
      <c r="I104" s="167"/>
      <c r="J104" s="166"/>
      <c r="K104" s="166"/>
    </row>
    <row r="105" spans="1:11" x14ac:dyDescent="0.25">
      <c r="A105" s="166"/>
      <c r="B105" s="167"/>
      <c r="C105" s="167"/>
      <c r="D105" s="167"/>
      <c r="E105" s="167"/>
      <c r="F105" s="167"/>
      <c r="G105" s="223"/>
      <c r="H105" s="167"/>
      <c r="I105" s="167"/>
      <c r="J105" s="166"/>
      <c r="K105" s="166"/>
    </row>
    <row r="106" spans="1:11" x14ac:dyDescent="0.25">
      <c r="A106" s="166"/>
      <c r="B106" s="167"/>
      <c r="C106" s="167"/>
      <c r="D106" s="167"/>
      <c r="E106" s="167"/>
      <c r="F106" s="167"/>
      <c r="G106" s="223"/>
      <c r="H106" s="167"/>
      <c r="I106" s="167"/>
      <c r="J106" s="166"/>
      <c r="K106" s="166"/>
    </row>
    <row r="107" spans="1:11" x14ac:dyDescent="0.25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</row>
    <row r="108" spans="1:11" x14ac:dyDescent="0.25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</row>
    <row r="109" spans="1:11" x14ac:dyDescent="0.25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</row>
    <row r="110" spans="1:11" x14ac:dyDescent="0.25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</row>
    <row r="111" spans="1:11" x14ac:dyDescent="0.25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</row>
    <row r="112" spans="1:11" x14ac:dyDescent="0.25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</row>
    <row r="113" spans="1:11" x14ac:dyDescent="0.25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</row>
    <row r="114" spans="1:11" x14ac:dyDescent="0.25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</row>
    <row r="115" spans="1:11" x14ac:dyDescent="0.25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</row>
    <row r="116" spans="1:11" x14ac:dyDescent="0.25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</row>
    <row r="117" spans="1:11" x14ac:dyDescent="0.25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</row>
    <row r="118" spans="1:11" x14ac:dyDescent="0.25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</row>
    <row r="119" spans="1:11" x14ac:dyDescent="0.25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</row>
    <row r="120" spans="1:11" x14ac:dyDescent="0.25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</row>
    <row r="121" spans="1:11" x14ac:dyDescent="0.25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</row>
    <row r="122" spans="1:11" x14ac:dyDescent="0.25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</row>
    <row r="123" spans="1:11" x14ac:dyDescent="0.25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</row>
    <row r="124" spans="1:11" x14ac:dyDescent="0.25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</row>
    <row r="125" spans="1:11" x14ac:dyDescent="0.25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</row>
    <row r="126" spans="1:11" x14ac:dyDescent="0.25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</row>
    <row r="127" spans="1:11" x14ac:dyDescent="0.25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</row>
    <row r="128" spans="1:11" x14ac:dyDescent="0.25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</row>
    <row r="129" spans="1:11" x14ac:dyDescent="0.25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</row>
    <row r="130" spans="1:11" x14ac:dyDescent="0.25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</row>
    <row r="131" spans="1:11" x14ac:dyDescent="0.25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</row>
    <row r="132" spans="1:11" x14ac:dyDescent="0.25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</row>
    <row r="133" spans="1:11" x14ac:dyDescent="0.25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</row>
    <row r="134" spans="1:11" x14ac:dyDescent="0.25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</row>
    <row r="135" spans="1:11" x14ac:dyDescent="0.25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</row>
    <row r="136" spans="1:11" x14ac:dyDescent="0.25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</row>
    <row r="137" spans="1:11" x14ac:dyDescent="0.25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</row>
    <row r="138" spans="1:11" x14ac:dyDescent="0.25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</row>
    <row r="139" spans="1:11" x14ac:dyDescent="0.25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</row>
    <row r="140" spans="1:11" x14ac:dyDescent="0.25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</row>
  </sheetData>
  <mergeCells count="7">
    <mergeCell ref="B16:C16"/>
    <mergeCell ref="L16:Q16"/>
    <mergeCell ref="B8:I8"/>
    <mergeCell ref="B9:K9"/>
    <mergeCell ref="B11:B13"/>
    <mergeCell ref="B14:C14"/>
    <mergeCell ref="B15:C15"/>
  </mergeCells>
  <pageMargins left="0.70866141732283472" right="0.70866141732283472" top="0.74803149606299213" bottom="0.74803149606299213" header="0.31496062992125984" footer="0.31496062992125984"/>
  <pageSetup paperSize="9" scale="2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9</vt:i4>
      </vt:variant>
      <vt:variant>
        <vt:lpstr>Adlandırılmış Aralıklar</vt:lpstr>
      </vt:variant>
      <vt:variant>
        <vt:i4>1</vt:i4>
      </vt:variant>
    </vt:vector>
  </HeadingPairs>
  <TitlesOfParts>
    <vt:vector size="10" baseType="lpstr">
      <vt:lpstr>YILLIK KAPASİTE</vt:lpstr>
      <vt:lpstr>DEMONTE KAPASİTE</vt:lpstr>
      <vt:lpstr>PALET</vt:lpstr>
      <vt:lpstr>KASA-SANDIK</vt:lpstr>
      <vt:lpstr>MAKARA</vt:lpstr>
      <vt:lpstr>ÇIKTIDA GÖZÜKECEK HESAPLAMA</vt:lpstr>
      <vt:lpstr>Uygulamada Kapasite Hesabı</vt:lpstr>
      <vt:lpstr>Uygulamanın Çıktısı</vt:lpstr>
      <vt:lpstr>Sayfa1</vt:lpstr>
      <vt:lpstr>'Uygulamanın Çıktısı'!Yazdırma_Alanı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2019-06-28T11:44:37Z</dcterms:modified>
</cp:coreProperties>
</file>